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Z:\SPI E-Files\SUPPLIER RELATED\CONFLICT MATERIAL\"/>
    </mc:Choice>
  </mc:AlternateContent>
  <xr:revisionPtr revIDLastSave="0" documentId="8_{B8668CDF-2426-446C-B335-E2DF82BEB4DB}"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8" i="5" l="1"/>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5" i="5" s="1"/>
  <c r="C4"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48" i="5"/>
  <c r="E48" i="5"/>
  <c r="X48" i="5" s="1"/>
  <c r="V49" i="5"/>
  <c r="E49" i="5"/>
  <c r="X49" i="5" s="1"/>
  <c r="V50" i="5"/>
  <c r="E50" i="5"/>
  <c r="X50" i="5" s="1"/>
  <c r="V51" i="5"/>
  <c r="E51" i="5"/>
  <c r="X51" i="5" s="1"/>
  <c r="V52" i="5"/>
  <c r="E52" i="5"/>
  <c r="X52" i="5" s="1"/>
  <c r="V53" i="5"/>
  <c r="E53" i="5"/>
  <c r="X53" i="5" s="1"/>
  <c r="V54" i="5"/>
  <c r="E54" i="5"/>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V535" i="5"/>
  <c r="E535" i="5"/>
  <c r="X535" i="5" s="1"/>
  <c r="V536" i="5"/>
  <c r="E536" i="5"/>
  <c r="X536" i="5" s="1"/>
  <c r="V537" i="5"/>
  <c r="E537" i="5"/>
  <c r="X537" i="5" s="1"/>
  <c r="V538" i="5"/>
  <c r="E538" i="5"/>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V1135" i="5"/>
  <c r="E1135" i="5"/>
  <c r="X1135" i="5" s="1"/>
  <c r="V1136" i="5"/>
  <c r="E1136" i="5"/>
  <c r="X1136" i="5" s="1"/>
  <c r="V1137" i="5"/>
  <c r="E1137" i="5"/>
  <c r="X1137" i="5" s="1"/>
  <c r="V1138" i="5"/>
  <c r="E1138" i="5"/>
  <c r="X1138" i="5" s="1"/>
  <c r="V1139" i="5"/>
  <c r="E1139" i="5"/>
  <c r="X1139" i="5" s="1"/>
  <c r="V1140" i="5"/>
  <c r="E1140" i="5"/>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s="1"/>
  <c r="B56" i="6"/>
  <c r="G56" i="6"/>
  <c r="B55" i="6"/>
  <c r="G55" i="6"/>
  <c r="B54" i="6"/>
  <c r="G54" i="6" s="1"/>
  <c r="B17" i="6"/>
  <c r="B16" i="6"/>
  <c r="B15" i="6"/>
  <c r="B14" i="6"/>
  <c r="G14" i="6" s="1"/>
  <c r="H14" i="6" s="1"/>
  <c r="H13" i="6"/>
  <c r="B12" i="6"/>
  <c r="G12" i="6"/>
  <c r="H12" i="6" s="1"/>
  <c r="D12" i="6" s="1"/>
  <c r="B11" i="6"/>
  <c r="G11" i="6"/>
  <c r="H11" i="6" s="1"/>
  <c r="D11" i="6" s="1"/>
  <c r="G10" i="6"/>
  <c r="H10" i="6"/>
  <c r="D10" i="6" s="1"/>
  <c r="G9" i="6"/>
  <c r="H9" i="6" s="1"/>
  <c r="D9" i="6" s="1"/>
  <c r="B8" i="6"/>
  <c r="G8" i="6" s="1"/>
  <c r="H8" i="6" s="1"/>
  <c r="D8" i="6" s="1"/>
  <c r="B7" i="6"/>
  <c r="G7" i="6" s="1"/>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B90" i="4"/>
  <c r="H67" i="4"/>
  <c r="P47" i="4"/>
  <c r="P46" i="4"/>
  <c r="P45" i="4"/>
  <c r="B45" i="4" s="1"/>
  <c r="A30" i="6" s="1"/>
  <c r="P44" i="4"/>
  <c r="P43" i="4"/>
  <c r="Q43" i="4" s="1"/>
  <c r="P41" i="4"/>
  <c r="P40" i="4"/>
  <c r="P39" i="4"/>
  <c r="P38" i="4"/>
  <c r="B38" i="4" s="1"/>
  <c r="P37" i="4"/>
  <c r="Q37" i="4" s="1"/>
  <c r="P35" i="4"/>
  <c r="P34" i="4"/>
  <c r="P33" i="4"/>
  <c r="P32" i="4"/>
  <c r="P31" i="4"/>
  <c r="Q31" i="4" s="1"/>
  <c r="P29" i="4"/>
  <c r="P28" i="4"/>
  <c r="P27" i="4"/>
  <c r="P26" i="4"/>
  <c r="B26" i="4" s="1"/>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62"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50" i="5"/>
  <c r="I66" i="5"/>
  <c r="I82"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K68" i="6" s="1"/>
  <c r="AB2443" i="5"/>
  <c r="S2443" i="5"/>
  <c r="S2450" i="5"/>
  <c r="S2452" i="5"/>
  <c r="J2461" i="5"/>
  <c r="J2469" i="5"/>
  <c r="S2495" i="5"/>
  <c r="S2499" i="5"/>
  <c r="S2503" i="5"/>
  <c r="G15" i="6"/>
  <c r="H15" i="6"/>
  <c r="B20" i="6"/>
  <c r="B25" i="6" s="1"/>
  <c r="G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A38" i="2"/>
  <c r="J4" i="5"/>
  <c r="B41" i="4"/>
  <c r="A27" i="6" s="1"/>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55"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X54" i="5"/>
  <c r="S357" i="5"/>
  <c r="X90" i="5"/>
  <c r="S383"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s="1"/>
  <c r="B31" i="6"/>
  <c r="G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X672"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46" i="6" s="1"/>
  <c r="B52" i="6"/>
  <c r="G52" i="6"/>
  <c r="B37" i="6"/>
  <c r="G37" i="6" s="1"/>
  <c r="H37" i="6" s="1"/>
  <c r="B42" i="6"/>
  <c r="G42" i="6" s="1"/>
  <c r="B39" i="6"/>
  <c r="G39" i="6" s="1"/>
  <c r="F24" i="6"/>
  <c r="B44" i="6"/>
  <c r="G44" i="6"/>
  <c r="G32" i="6"/>
  <c r="B49" i="6"/>
  <c r="G49" i="6"/>
  <c r="B34" i="6"/>
  <c r="G34" i="6" s="1"/>
  <c r="B29" i="6"/>
  <c r="G29" i="6" s="1"/>
  <c r="H29" i="6" s="1"/>
  <c r="D29" i="6" s="1"/>
  <c r="B24" i="6"/>
  <c r="G24" i="6" s="1"/>
  <c r="H24" i="6" s="1"/>
  <c r="D24" i="6" s="1"/>
  <c r="G19" i="6"/>
  <c r="H19" i="6" s="1"/>
  <c r="F2426" i="5"/>
  <c r="R2426" i="5"/>
  <c r="J2426" i="5"/>
  <c r="I2426" i="5"/>
  <c r="H2426" i="5"/>
  <c r="D5" i="6"/>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H21" i="6" s="1"/>
  <c r="B36" i="6"/>
  <c r="G36" i="6" s="1"/>
  <c r="H2439" i="5"/>
  <c r="F2439" i="5"/>
  <c r="R2439" i="5"/>
  <c r="J2439" i="5"/>
  <c r="I2439" i="5"/>
  <c r="F2414" i="5"/>
  <c r="R2414" i="5"/>
  <c r="J2414" i="5"/>
  <c r="I2414" i="5"/>
  <c r="H2414" i="5"/>
  <c r="J2448" i="5"/>
  <c r="F2448" i="5"/>
  <c r="I2448" i="5"/>
  <c r="H2448" i="5"/>
  <c r="R2448" i="5"/>
  <c r="B27" i="6"/>
  <c r="G27" i="6" s="1"/>
  <c r="H27" i="6" s="1"/>
  <c r="D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X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X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H31" i="6" s="1"/>
  <c r="D31" i="6" s="1"/>
  <c r="F41" i="6"/>
  <c r="F36"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s="1"/>
  <c r="D42" i="6" s="1"/>
  <c r="F68" i="6"/>
  <c r="F32" i="6"/>
  <c r="F52" i="6"/>
  <c r="H52" i="6"/>
  <c r="D52" i="6" s="1"/>
  <c r="F47" i="6"/>
  <c r="H47" i="6" s="1"/>
  <c r="D47" i="6" s="1"/>
  <c r="F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D22"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X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X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X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X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H34" i="6" s="1"/>
  <c r="D34" i="6" s="1"/>
  <c r="F39" i="6"/>
  <c r="H39" i="6" s="1"/>
  <c r="D39" i="6" s="1"/>
  <c r="F65" i="6"/>
  <c r="F49" i="6"/>
  <c r="H49" i="6" s="1"/>
  <c r="F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X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X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S597" i="5"/>
  <c r="S599" i="5"/>
  <c r="X462" i="5"/>
  <c r="S611" i="5"/>
  <c r="X538" i="5"/>
  <c r="S601" i="5"/>
  <c r="S600" i="5"/>
  <c r="S382" i="5"/>
  <c r="X300" i="5"/>
  <c r="S533" i="5"/>
  <c r="X534" i="5"/>
  <c r="S355" i="5"/>
  <c r="S602" i="5"/>
  <c r="X262" i="5"/>
  <c r="S603" i="5"/>
  <c r="S605" i="5"/>
  <c r="S607" i="5"/>
  <c r="S314" i="5"/>
  <c r="H32" i="6"/>
  <c r="C2" i="6"/>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2" i="6"/>
  <c r="G64" i="6" a="1"/>
  <c r="C46" i="5" l="1"/>
  <c r="B46" i="5"/>
  <c r="C45" i="5"/>
  <c r="B45" i="5"/>
  <c r="C44" i="5"/>
  <c r="B44" i="5"/>
  <c r="C43" i="5"/>
  <c r="B43" i="5"/>
  <c r="C42" i="5"/>
  <c r="B42" i="5"/>
  <c r="C41" i="5"/>
  <c r="B41" i="5"/>
  <c r="C40" i="5"/>
  <c r="B40" i="5"/>
  <c r="C39" i="5"/>
  <c r="B39" i="5"/>
  <c r="C38" i="5"/>
  <c r="B38" i="5"/>
  <c r="C37" i="5"/>
  <c r="B37" i="5"/>
  <c r="C36" i="5"/>
  <c r="B36" i="5"/>
  <c r="C35" i="5"/>
  <c r="B35" i="5"/>
  <c r="C34" i="5"/>
  <c r="B34" i="5"/>
  <c r="C33" i="5"/>
  <c r="B33" i="5"/>
  <c r="C32" i="5"/>
  <c r="B32" i="5"/>
  <c r="C31" i="5"/>
  <c r="B31" i="5"/>
  <c r="C30" i="5"/>
  <c r="B30" i="5"/>
  <c r="C29" i="5"/>
  <c r="A16" i="6"/>
  <c r="C28" i="5"/>
  <c r="B29" i="5"/>
  <c r="B28" i="5"/>
  <c r="C27" i="5"/>
  <c r="B27" i="5"/>
  <c r="C26" i="5"/>
  <c r="B26" i="5"/>
  <c r="C25" i="5"/>
  <c r="B25" i="5"/>
  <c r="C24" i="5"/>
  <c r="B24" i="5"/>
  <c r="C23" i="5"/>
  <c r="B23" i="5"/>
  <c r="C22" i="5"/>
  <c r="B22" i="5"/>
  <c r="C21" i="5"/>
  <c r="B21" i="5"/>
  <c r="C20" i="5"/>
  <c r="B20" i="5"/>
  <c r="C19" i="5"/>
  <c r="B19" i="5"/>
  <c r="C18" i="5"/>
  <c r="B18" i="5"/>
  <c r="C17" i="5"/>
  <c r="B17" i="5"/>
  <c r="C16" i="5"/>
  <c r="B16" i="5"/>
  <c r="C15" i="5"/>
  <c r="C14" i="5"/>
  <c r="B15" i="5"/>
  <c r="B14" i="5"/>
  <c r="C13" i="5"/>
  <c r="B13" i="5"/>
  <c r="C12" i="5"/>
  <c r="B12" i="5"/>
  <c r="C11" i="5"/>
  <c r="B11" i="5"/>
  <c r="C10" i="5"/>
  <c r="B10" i="5"/>
  <c r="C9" i="5"/>
  <c r="B9" i="5"/>
  <c r="C8" i="5"/>
  <c r="B8" i="5"/>
  <c r="C7" i="5"/>
  <c r="B7" i="5"/>
  <c r="C6" i="5"/>
  <c r="B6" i="5"/>
  <c r="C5" i="5"/>
  <c r="AB5" i="5" s="1"/>
  <c r="C32" i="6"/>
  <c r="B63" i="4"/>
  <c r="A45" i="6" s="1"/>
  <c r="B57" i="4"/>
  <c r="A40" i="6" s="1"/>
  <c r="B71" i="4"/>
  <c r="A52" i="6" s="1"/>
  <c r="D31" i="4"/>
  <c r="A17" i="6"/>
  <c r="C10" i="6"/>
  <c r="D49" i="4"/>
  <c r="D61" i="4"/>
  <c r="H36" i="6"/>
  <c r="D36" i="6" s="1"/>
  <c r="D74" i="4"/>
  <c r="H41" i="6"/>
  <c r="D41" i="6" s="1"/>
  <c r="H46" i="6"/>
  <c r="C46" i="6" s="1"/>
  <c r="D67" i="4"/>
  <c r="B52" i="4"/>
  <c r="A36" i="6" s="1"/>
  <c r="B35" i="6"/>
  <c r="G35" i="6" s="1"/>
  <c r="G20" i="6"/>
  <c r="H20" i="6" s="1"/>
  <c r="B50" i="6"/>
  <c r="G50" i="6" s="1"/>
  <c r="B40" i="6"/>
  <c r="G40" i="6" s="1"/>
  <c r="B30" i="6"/>
  <c r="G30" i="6" s="1"/>
  <c r="F25" i="6"/>
  <c r="D37" i="6"/>
  <c r="C37" i="6"/>
  <c r="C42" i="6"/>
  <c r="C22" i="6"/>
  <c r="C27" i="6"/>
  <c r="D17" i="6"/>
  <c r="C52" i="6"/>
  <c r="C47" i="6"/>
  <c r="C17" i="6"/>
  <c r="D21" i="6"/>
  <c r="K67" i="6"/>
  <c r="F67" i="6"/>
  <c r="C15" i="6"/>
  <c r="C21" i="6"/>
  <c r="C31" i="6"/>
  <c r="H26" i="6"/>
  <c r="F51" i="6"/>
  <c r="H51" i="6" s="1"/>
  <c r="D51" i="6" s="1"/>
  <c r="F54" i="6"/>
  <c r="C16" i="6"/>
  <c r="C36" i="6"/>
  <c r="K66" i="6"/>
  <c r="D20" i="6"/>
  <c r="B67" i="4"/>
  <c r="A48" i="6" s="1"/>
  <c r="B79" i="4"/>
  <c r="A57" i="6" s="1"/>
  <c r="B75" i="4"/>
  <c r="A54" i="6" s="1"/>
  <c r="B87" i="4"/>
  <c r="A62" i="6" s="1"/>
  <c r="B31" i="4"/>
  <c r="A18" i="6" s="1"/>
  <c r="B43" i="4"/>
  <c r="A28" i="6" s="1"/>
  <c r="B37" i="4"/>
  <c r="A23" i="6" s="1"/>
  <c r="B89" i="4"/>
  <c r="A63" i="6" s="1"/>
  <c r="B55" i="4"/>
  <c r="A38" i="6" s="1"/>
  <c r="B83" i="4"/>
  <c r="A59" i="6" s="1"/>
  <c r="B61" i="4"/>
  <c r="A43" i="6" s="1"/>
  <c r="B49" i="4"/>
  <c r="A33" i="6" s="1"/>
  <c r="B85" i="4"/>
  <c r="A60" i="6" s="1"/>
  <c r="B77" i="4"/>
  <c r="A55" i="6" s="1"/>
  <c r="B81" i="4"/>
  <c r="A58" i="6" s="1"/>
  <c r="F60" i="6"/>
  <c r="H60" i="6" s="1"/>
  <c r="D60" i="6" s="1"/>
  <c r="B45" i="6"/>
  <c r="G45" i="6" s="1"/>
  <c r="F63" i="6"/>
  <c r="H63" i="6" s="1"/>
  <c r="F50" i="6"/>
  <c r="H50" i="6" s="1"/>
  <c r="D50" i="6" s="1"/>
  <c r="F45" i="6"/>
  <c r="F62" i="6"/>
  <c r="H62" i="6" s="1"/>
  <c r="D62" i="6" s="1"/>
  <c r="H54" i="6"/>
  <c r="D54" i="6" s="1"/>
  <c r="F57" i="6"/>
  <c r="H57" i="6" s="1"/>
  <c r="D57" i="6" s="1"/>
  <c r="C20" i="6"/>
  <c r="F40" i="6"/>
  <c r="F55" i="6"/>
  <c r="H55" i="6" s="1"/>
  <c r="C55" i="6" s="1"/>
  <c r="B59" i="4"/>
  <c r="A42" i="6" s="1"/>
  <c r="F35" i="6"/>
  <c r="H35" i="6" s="1"/>
  <c r="D35" i="6" s="1"/>
  <c r="B53" i="4"/>
  <c r="A37" i="6" s="1"/>
  <c r="C49" i="6"/>
  <c r="D49" i="6"/>
  <c r="D19" i="6"/>
  <c r="C19" i="6"/>
  <c r="A14" i="6"/>
  <c r="B32" i="4"/>
  <c r="A19" i="6" s="1"/>
  <c r="K65" i="6"/>
  <c r="D14" i="6"/>
  <c r="A25" i="6"/>
  <c r="C34" i="6"/>
  <c r="C39" i="6"/>
  <c r="C44" i="6"/>
  <c r="C14" i="6"/>
  <c r="C29" i="6"/>
  <c r="B69" i="4"/>
  <c r="A50" i="6" s="1"/>
  <c r="C24" i="6"/>
  <c r="C12" i="6"/>
  <c r="C11" i="6"/>
  <c r="D55" i="4"/>
  <c r="C9" i="6"/>
  <c r="D43" i="4"/>
  <c r="C8" i="6"/>
  <c r="C5" i="6"/>
  <c r="C7" i="6"/>
  <c r="B65" i="4"/>
  <c r="A47" i="6" s="1"/>
  <c r="C6" i="6"/>
  <c r="C4" i="6"/>
  <c r="G64" i="6"/>
  <c r="G31" i="4"/>
  <c r="G49" i="4"/>
  <c r="G61" i="4"/>
  <c r="G43" i="4"/>
  <c r="G67" i="4"/>
  <c r="G37" i="4"/>
  <c r="G74" i="4"/>
  <c r="B64" i="4"/>
  <c r="A46" i="6" s="1"/>
  <c r="A26" i="6"/>
  <c r="B70" i="4"/>
  <c r="A51" i="6" s="1"/>
  <c r="B33" i="4"/>
  <c r="A20" i="6" s="1"/>
  <c r="A15" i="6"/>
  <c r="B68" i="4"/>
  <c r="A49" i="6" s="1"/>
  <c r="A24" i="6"/>
  <c r="B62" i="4"/>
  <c r="A44" i="6" s="1"/>
  <c r="B50" i="4"/>
  <c r="A34" i="6" s="1"/>
  <c r="B56" i="4"/>
  <c r="A39" i="6" s="1"/>
  <c r="AB47" i="5" l="1"/>
  <c r="V47" i="5"/>
  <c r="AB46" i="5"/>
  <c r="V46" i="5"/>
  <c r="AB45" i="5"/>
  <c r="V45" i="5"/>
  <c r="G45" i="5" s="1"/>
  <c r="AB44" i="5"/>
  <c r="V44" i="5"/>
  <c r="G44" i="5" s="1"/>
  <c r="AB43" i="5"/>
  <c r="V43" i="5"/>
  <c r="G43" i="5" s="1"/>
  <c r="AB42" i="5"/>
  <c r="V42" i="5"/>
  <c r="AB41" i="5"/>
  <c r="V41" i="5"/>
  <c r="AB40" i="5"/>
  <c r="V40" i="5"/>
  <c r="G40" i="5" s="1"/>
  <c r="AB39" i="5"/>
  <c r="V39" i="5"/>
  <c r="G39" i="5" s="1"/>
  <c r="AB38" i="5"/>
  <c r="V38" i="5"/>
  <c r="G38" i="5" s="1"/>
  <c r="AB37" i="5"/>
  <c r="V37" i="5"/>
  <c r="AB36" i="5"/>
  <c r="V36" i="5"/>
  <c r="G36" i="5" s="1"/>
  <c r="AB35" i="5"/>
  <c r="V35" i="5"/>
  <c r="AB34" i="5"/>
  <c r="V34" i="5"/>
  <c r="AB33" i="5"/>
  <c r="V33" i="5"/>
  <c r="G33" i="5" s="1"/>
  <c r="AB32" i="5"/>
  <c r="V32" i="5"/>
  <c r="G32" i="5" s="1"/>
  <c r="AB31" i="5"/>
  <c r="V31" i="5"/>
  <c r="G31" i="5" s="1"/>
  <c r="AB30" i="5"/>
  <c r="V30" i="5"/>
  <c r="AB29" i="5"/>
  <c r="V29" i="5"/>
  <c r="AB28" i="5"/>
  <c r="V28" i="5"/>
  <c r="AB27" i="5"/>
  <c r="V27" i="5"/>
  <c r="G27" i="5" s="1"/>
  <c r="AB26" i="5"/>
  <c r="V26" i="5"/>
  <c r="G26" i="5" s="1"/>
  <c r="AB25" i="5"/>
  <c r="V25" i="5"/>
  <c r="AB24" i="5"/>
  <c r="V24" i="5"/>
  <c r="G24" i="5" s="1"/>
  <c r="AB23" i="5"/>
  <c r="V23" i="5"/>
  <c r="AB22" i="5"/>
  <c r="V22" i="5"/>
  <c r="AB21" i="5"/>
  <c r="V21" i="5"/>
  <c r="G21" i="5" s="1"/>
  <c r="AB20" i="5"/>
  <c r="V20" i="5"/>
  <c r="G20" i="5" s="1"/>
  <c r="AB19" i="5"/>
  <c r="V19" i="5"/>
  <c r="G19" i="5" s="1"/>
  <c r="AB18" i="5"/>
  <c r="V18" i="5"/>
  <c r="AB17" i="5"/>
  <c r="V17" i="5"/>
  <c r="AB16" i="5"/>
  <c r="V16" i="5"/>
  <c r="G16" i="5" s="1"/>
  <c r="AB15" i="5"/>
  <c r="V15" i="5"/>
  <c r="G15" i="5" s="1"/>
  <c r="AB14" i="5"/>
  <c r="V14" i="5"/>
  <c r="AB13" i="5"/>
  <c r="V13" i="5"/>
  <c r="AB12" i="5"/>
  <c r="V12" i="5"/>
  <c r="G12" i="5" s="1"/>
  <c r="AB11" i="5"/>
  <c r="V11" i="5"/>
  <c r="AB10" i="5"/>
  <c r="V10" i="5"/>
  <c r="AB9" i="5"/>
  <c r="V9" i="5"/>
  <c r="G9" i="5" s="1"/>
  <c r="AB8" i="5"/>
  <c r="V8" i="5"/>
  <c r="G8" i="5" s="1"/>
  <c r="AB7" i="5"/>
  <c r="V7" i="5"/>
  <c r="G7" i="5" s="1"/>
  <c r="AB6" i="5"/>
  <c r="G68" i="6" s="1"/>
  <c r="H68" i="6" s="1"/>
  <c r="D68" i="6" s="1"/>
  <c r="V6" i="5"/>
  <c r="F69" i="6"/>
  <c r="C69" i="6" s="1"/>
  <c r="V5" i="5"/>
  <c r="D46" i="6"/>
  <c r="C41" i="6"/>
  <c r="H40" i="6"/>
  <c r="C35" i="6"/>
  <c r="F30" i="6"/>
  <c r="H30" i="6" s="1"/>
  <c r="F66" i="6"/>
  <c r="H25" i="6"/>
  <c r="F59" i="6"/>
  <c r="H59" i="6" s="1"/>
  <c r="F58" i="6"/>
  <c r="H58" i="6" s="1"/>
  <c r="C51" i="6"/>
  <c r="D26" i="6"/>
  <c r="C26" i="6"/>
  <c r="C57" i="6"/>
  <c r="C54" i="6"/>
  <c r="C40" i="6"/>
  <c r="D40" i="6"/>
  <c r="D55" i="6"/>
  <c r="C62" i="6"/>
  <c r="C60" i="6"/>
  <c r="C50" i="6"/>
  <c r="H45" i="6"/>
  <c r="F56" i="6"/>
  <c r="H56" i="6" s="1"/>
  <c r="D56" i="6" s="1"/>
  <c r="D63" i="6"/>
  <c r="C63" i="6"/>
  <c r="B64" i="6"/>
  <c r="H64" i="6"/>
  <c r="R47" i="5" l="1"/>
  <c r="F46" i="5"/>
  <c r="I46" i="5"/>
  <c r="J46" i="5"/>
  <c r="E46" i="5"/>
  <c r="R46" i="5"/>
  <c r="H46" i="5"/>
  <c r="G46" i="5"/>
  <c r="J45" i="5"/>
  <c r="F45" i="5"/>
  <c r="H45" i="5"/>
  <c r="I45" i="5"/>
  <c r="R45" i="5"/>
  <c r="E45" i="5"/>
  <c r="F44" i="5"/>
  <c r="E44" i="5"/>
  <c r="I44" i="5"/>
  <c r="J44" i="5"/>
  <c r="R44" i="5"/>
  <c r="H44" i="5"/>
  <c r="I43" i="5"/>
  <c r="J43" i="5"/>
  <c r="R43" i="5"/>
  <c r="E43" i="5"/>
  <c r="F43" i="5"/>
  <c r="H43" i="5"/>
  <c r="F42" i="5"/>
  <c r="I42" i="5"/>
  <c r="R42" i="5"/>
  <c r="J42" i="5"/>
  <c r="E42" i="5"/>
  <c r="H42" i="5"/>
  <c r="G42" i="5"/>
  <c r="I41" i="5"/>
  <c r="J41" i="5"/>
  <c r="H41" i="5"/>
  <c r="F41" i="5"/>
  <c r="E41" i="5"/>
  <c r="R41" i="5"/>
  <c r="G41" i="5"/>
  <c r="R40" i="5"/>
  <c r="F40" i="5"/>
  <c r="E40" i="5"/>
  <c r="I40" i="5"/>
  <c r="J40" i="5"/>
  <c r="H40" i="5"/>
  <c r="F39" i="5"/>
  <c r="R39" i="5"/>
  <c r="E39" i="5"/>
  <c r="H39" i="5"/>
  <c r="J39" i="5"/>
  <c r="I39" i="5"/>
  <c r="H38" i="5"/>
  <c r="F38" i="5"/>
  <c r="J38" i="5"/>
  <c r="I38" i="5"/>
  <c r="R38" i="5"/>
  <c r="E38" i="5"/>
  <c r="J37" i="5"/>
  <c r="H37" i="5"/>
  <c r="I37" i="5"/>
  <c r="R37" i="5"/>
  <c r="F37" i="5"/>
  <c r="E37" i="5"/>
  <c r="G37" i="5"/>
  <c r="E36" i="5"/>
  <c r="J36" i="5"/>
  <c r="H36" i="5"/>
  <c r="R36" i="5"/>
  <c r="F36" i="5"/>
  <c r="I36" i="5"/>
  <c r="E35" i="5"/>
  <c r="H35" i="5"/>
  <c r="R35" i="5"/>
  <c r="J35" i="5"/>
  <c r="I35" i="5"/>
  <c r="F35" i="5"/>
  <c r="G35" i="5"/>
  <c r="F34" i="5"/>
  <c r="I34" i="5"/>
  <c r="J34" i="5"/>
  <c r="R34" i="5"/>
  <c r="E34" i="5"/>
  <c r="H34" i="5"/>
  <c r="G34" i="5"/>
  <c r="R33" i="5"/>
  <c r="I33" i="5"/>
  <c r="J33" i="5"/>
  <c r="H33" i="5"/>
  <c r="F33" i="5"/>
  <c r="E33" i="5"/>
  <c r="J32" i="5"/>
  <c r="H32" i="5"/>
  <c r="F32" i="5"/>
  <c r="E32" i="5"/>
  <c r="R32" i="5"/>
  <c r="I32" i="5"/>
  <c r="H31" i="5"/>
  <c r="J31" i="5"/>
  <c r="E31" i="5"/>
  <c r="I31" i="5"/>
  <c r="F31" i="5"/>
  <c r="R31" i="5"/>
  <c r="H30" i="5"/>
  <c r="E30" i="5"/>
  <c r="I30" i="5"/>
  <c r="R30" i="5"/>
  <c r="F30" i="5"/>
  <c r="J30" i="5"/>
  <c r="G30" i="5"/>
  <c r="E29" i="5"/>
  <c r="J29" i="5"/>
  <c r="H29" i="5"/>
  <c r="I29" i="5"/>
  <c r="R29" i="5"/>
  <c r="F29" i="5"/>
  <c r="G29" i="5"/>
  <c r="E28" i="5"/>
  <c r="I28" i="5"/>
  <c r="R28" i="5"/>
  <c r="J28" i="5"/>
  <c r="F28" i="5"/>
  <c r="H28" i="5"/>
  <c r="G28" i="5"/>
  <c r="F27" i="5"/>
  <c r="I27" i="5"/>
  <c r="E27" i="5"/>
  <c r="H27" i="5"/>
  <c r="R27" i="5"/>
  <c r="J27" i="5"/>
  <c r="R26" i="5"/>
  <c r="F26" i="5"/>
  <c r="J26" i="5"/>
  <c r="E26" i="5"/>
  <c r="H26" i="5"/>
  <c r="I26" i="5"/>
  <c r="R25" i="5"/>
  <c r="H25" i="5"/>
  <c r="F25" i="5"/>
  <c r="I25" i="5"/>
  <c r="E25" i="5"/>
  <c r="J25" i="5"/>
  <c r="G25" i="5"/>
  <c r="F24" i="5"/>
  <c r="E24" i="5"/>
  <c r="I24" i="5"/>
  <c r="R24" i="5"/>
  <c r="J24" i="5"/>
  <c r="H24" i="5"/>
  <c r="E23" i="5"/>
  <c r="F23" i="5"/>
  <c r="J23" i="5"/>
  <c r="H23" i="5"/>
  <c r="I23" i="5"/>
  <c r="R23" i="5"/>
  <c r="G23" i="5"/>
  <c r="F22" i="5"/>
  <c r="I22" i="5"/>
  <c r="J22" i="5"/>
  <c r="R22" i="5"/>
  <c r="E22" i="5"/>
  <c r="H22" i="5"/>
  <c r="G22" i="5"/>
  <c r="H21" i="5"/>
  <c r="J21" i="5"/>
  <c r="I21" i="5"/>
  <c r="R21" i="5"/>
  <c r="F21" i="5"/>
  <c r="E21" i="5"/>
  <c r="G65" i="6"/>
  <c r="H65" i="6" s="1"/>
  <c r="D65" i="6" s="1"/>
  <c r="G67" i="6"/>
  <c r="H67" i="6" s="1"/>
  <c r="D67" i="6" s="1"/>
  <c r="G66" i="6"/>
  <c r="H66" i="6" s="1"/>
  <c r="C66" i="6" s="1"/>
  <c r="E20" i="5"/>
  <c r="R20" i="5"/>
  <c r="H20" i="5"/>
  <c r="J20" i="5"/>
  <c r="I20" i="5"/>
  <c r="F20" i="5"/>
  <c r="I19" i="5"/>
  <c r="H19" i="5"/>
  <c r="R19" i="5"/>
  <c r="E19" i="5"/>
  <c r="J19" i="5"/>
  <c r="F19" i="5"/>
  <c r="F18" i="5"/>
  <c r="I18" i="5"/>
  <c r="J18" i="5"/>
  <c r="R18" i="5"/>
  <c r="E18" i="5"/>
  <c r="H18" i="5"/>
  <c r="G18" i="5"/>
  <c r="I17" i="5"/>
  <c r="H17" i="5"/>
  <c r="J17" i="5"/>
  <c r="R17" i="5"/>
  <c r="F17" i="5"/>
  <c r="E17" i="5"/>
  <c r="G17" i="5"/>
  <c r="E16" i="5"/>
  <c r="I16" i="5"/>
  <c r="H16" i="5"/>
  <c r="F16" i="5"/>
  <c r="J16" i="5"/>
  <c r="R16" i="5"/>
  <c r="E15" i="5"/>
  <c r="H15" i="5"/>
  <c r="J15" i="5"/>
  <c r="I15" i="5"/>
  <c r="F15" i="5"/>
  <c r="R15" i="5"/>
  <c r="R14" i="5"/>
  <c r="I14" i="5"/>
  <c r="E14" i="5"/>
  <c r="J14" i="5"/>
  <c r="F14" i="5"/>
  <c r="H14" i="5"/>
  <c r="G14" i="5"/>
  <c r="R13" i="5"/>
  <c r="J13" i="5"/>
  <c r="I13" i="5"/>
  <c r="F13" i="5"/>
  <c r="E13" i="5"/>
  <c r="H13" i="5"/>
  <c r="G13" i="5"/>
  <c r="E12" i="5"/>
  <c r="I12" i="5"/>
  <c r="R12" i="5"/>
  <c r="J12" i="5"/>
  <c r="F12" i="5"/>
  <c r="H12" i="5"/>
  <c r="H11" i="5"/>
  <c r="E11" i="5"/>
  <c r="R11" i="5"/>
  <c r="J11" i="5"/>
  <c r="F11" i="5"/>
  <c r="I11" i="5"/>
  <c r="G11" i="5"/>
  <c r="J10" i="5"/>
  <c r="H10" i="5"/>
  <c r="I10" i="5"/>
  <c r="E10" i="5"/>
  <c r="R10" i="5"/>
  <c r="F10" i="5"/>
  <c r="G10" i="5"/>
  <c r="H9" i="5"/>
  <c r="J9" i="5"/>
  <c r="I9" i="5"/>
  <c r="R9" i="5"/>
  <c r="F9" i="5"/>
  <c r="E9" i="5"/>
  <c r="F8" i="5"/>
  <c r="E8" i="5"/>
  <c r="H8" i="5"/>
  <c r="R8" i="5"/>
  <c r="J8" i="5"/>
  <c r="I8" i="5"/>
  <c r="H7" i="5"/>
  <c r="F7" i="5"/>
  <c r="R7" i="5"/>
  <c r="E7" i="5"/>
  <c r="I7" i="5"/>
  <c r="J7" i="5"/>
  <c r="C68" i="6"/>
  <c r="J6" i="5"/>
  <c r="I6" i="5"/>
  <c r="H6" i="5"/>
  <c r="E6" i="5"/>
  <c r="R6" i="5"/>
  <c r="F6" i="5"/>
  <c r="G6" i="5"/>
  <c r="R5" i="5"/>
  <c r="F5" i="5"/>
  <c r="I5" i="5"/>
  <c r="H5" i="5"/>
  <c r="J5" i="5"/>
  <c r="E5" i="5"/>
  <c r="G5" i="5"/>
  <c r="D25" i="6"/>
  <c r="C25" i="6"/>
  <c r="D30" i="6"/>
  <c r="C30" i="6"/>
  <c r="C56" i="6"/>
  <c r="D58" i="6"/>
  <c r="C58" i="6"/>
  <c r="D59" i="6"/>
  <c r="C59" i="6"/>
  <c r="D45" i="6"/>
  <c r="C45" i="6"/>
  <c r="C64" i="6"/>
  <c r="D64" i="6"/>
  <c r="X47" i="5" l="1"/>
  <c r="X46" i="5"/>
  <c r="X45" i="5"/>
  <c r="X44" i="5"/>
  <c r="X43" i="5"/>
  <c r="X42" i="5"/>
  <c r="X41" i="5"/>
  <c r="X40" i="5"/>
  <c r="X39" i="5"/>
  <c r="X38" i="5"/>
  <c r="X37" i="5"/>
  <c r="X36" i="5"/>
  <c r="X35" i="5"/>
  <c r="X34" i="5"/>
  <c r="X33" i="5"/>
  <c r="X32" i="5"/>
  <c r="X31" i="5"/>
  <c r="X30" i="5"/>
  <c r="X29" i="5"/>
  <c r="X28" i="5"/>
  <c r="X27" i="5"/>
  <c r="X26" i="5"/>
  <c r="X25" i="5"/>
  <c r="X24" i="5"/>
  <c r="X23" i="5"/>
  <c r="X22" i="5"/>
  <c r="X21" i="5"/>
  <c r="C67" i="6"/>
  <c r="C65" i="6"/>
  <c r="X20" i="5"/>
  <c r="X19" i="5"/>
  <c r="X18" i="5"/>
  <c r="X17" i="5"/>
  <c r="X16" i="5"/>
  <c r="X15" i="5"/>
  <c r="X14" i="5"/>
  <c r="X13" i="5"/>
  <c r="X12" i="5"/>
  <c r="D66" i="6"/>
  <c r="X11" i="5"/>
  <c r="X10" i="5"/>
  <c r="X9" i="5"/>
  <c r="X8" i="5"/>
  <c r="X7" i="5"/>
  <c r="X6" i="5"/>
  <c r="G69" i="6" a="1"/>
  <c r="G69" i="6" s="1"/>
  <c r="H69" i="6" s="1"/>
  <c r="H70" i="6" s="1"/>
  <c r="D2" i="6" s="1"/>
  <c r="X5" i="5"/>
  <c r="S43" i="5"/>
  <c r="S45" i="5"/>
  <c r="S22" i="5"/>
  <c r="S10" i="5"/>
  <c r="S31" i="5"/>
  <c r="S41" i="5"/>
  <c r="S21" i="5"/>
  <c r="S8" i="5"/>
  <c r="S39" i="5"/>
  <c r="S37" i="5"/>
  <c r="S20" i="5"/>
  <c r="S9" i="5"/>
  <c r="S35" i="5"/>
  <c r="S33" i="5"/>
  <c r="S15" i="5"/>
  <c r="S7" i="5"/>
  <c r="S27" i="5"/>
  <c r="S29" i="5"/>
  <c r="S19" i="5"/>
  <c r="S6" i="5"/>
  <c r="S38" i="5"/>
  <c r="S36" i="5"/>
  <c r="S23" i="5"/>
  <c r="S25" i="5"/>
  <c r="S18" i="5"/>
  <c r="S5" i="5"/>
  <c r="S30" i="5"/>
  <c r="S32" i="5"/>
  <c r="S14" i="5"/>
  <c r="S46" i="5"/>
  <c r="S44" i="5"/>
  <c r="S17" i="5"/>
  <c r="S13" i="5"/>
  <c r="S42" i="5"/>
  <c r="S40" i="5"/>
  <c r="S16" i="5"/>
  <c r="S34" i="5"/>
  <c r="S28" i="5"/>
  <c r="S12" i="5"/>
  <c r="S47" i="5"/>
  <c r="S26" i="5"/>
  <c r="S24" i="5"/>
  <c r="S11" i="5"/>
  <c r="T11" i="5"/>
  <c r="T29" i="5"/>
  <c r="T24" i="5"/>
  <c r="T46" i="5"/>
  <c r="T26" i="5"/>
  <c r="T14" i="5"/>
  <c r="T27" i="5"/>
  <c r="T31" i="5"/>
  <c r="T10" i="5"/>
  <c r="T47" i="5"/>
  <c r="T32" i="5"/>
  <c r="T7" i="5"/>
  <c r="T12" i="5"/>
  <c r="T30" i="5"/>
  <c r="T15" i="5"/>
  <c r="T22" i="5"/>
  <c r="T45" i="5"/>
  <c r="T43" i="5"/>
  <c r="T28" i="5"/>
  <c r="T5" i="5"/>
  <c r="T33" i="5"/>
  <c r="T9" i="5"/>
  <c r="T34" i="5"/>
  <c r="T18" i="5"/>
  <c r="T35" i="5"/>
  <c r="T25" i="5"/>
  <c r="T41" i="5"/>
  <c r="T16" i="5"/>
  <c r="T8" i="5"/>
  <c r="T40" i="5"/>
  <c r="T23" i="5"/>
  <c r="T20" i="5"/>
  <c r="T21" i="5"/>
  <c r="T42" i="5"/>
  <c r="T36" i="5"/>
  <c r="T37" i="5"/>
  <c r="T19" i="5"/>
  <c r="T13" i="5"/>
  <c r="T38" i="5"/>
  <c r="T39" i="5"/>
  <c r="T17" i="5"/>
  <c r="T6" i="5"/>
  <c r="T4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<sst xmlns="http://schemas.openxmlformats.org/spreadsheetml/2006/main" count="22371" uniqueCount="15807">
  <si>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</si>
  <si>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</si>
  <si>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</si>
  <si>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</si>
  <si>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</si>
  <si>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</si>
  <si>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</si>
  <si>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</si>
  <si>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</si>
  <si>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</si>
  <si>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</si>
  <si>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</si>
  <si>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</si>
  <si>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</si>
  <si>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</si>
  <si>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</si>
  <si>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</si>
  <si>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</si>
  <si>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</si>
  <si>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</si>
  <si>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</si>
  <si>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</si>
  <si>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</si>
  <si>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</si>
  <si>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</si>
  <si>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</si>
  <si>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</si>
  <si>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</si>
  <si>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</si>
  <si>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</si>
  <si>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</si>
  <si>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</si>
  <si>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</si>
  <si>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</si>
  <si>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</si>
  <si>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</si>
  <si>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</si>
  <si>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</si>
  <si>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</si>
  <si>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</si>
  <si>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</si>
  <si>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</si>
  <si>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</si>
  <si>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</si>
  <si>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</si>
  <si>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</si>
  <si>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</si>
  <si>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</si>
  <si>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</si>
  <si>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</si>
  <si>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</si>
  <si>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</si>
  <si>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</si>
  <si>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</si>
  <si>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</si>
  <si>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</si>
  <si>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</si>
  <si>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</si>
  <si>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</si>
  <si>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</si>
  <si>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</si>
  <si>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</si>
  <si>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</si>
  <si>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</si>
  <si>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</si>
  <si>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</si>
  <si>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</si>
  <si>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</si>
  <si>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</si>
  <si>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</si>
  <si>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</si>
  <si>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</si>
  <si>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</si>
  <si>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</si>
  <si>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</si>
  <si>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</si>
  <si>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</si>
  <si>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</si>
  <si>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</si>
  <si>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</si>
  <si>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</si>
  <si>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</si>
  <si>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</si>
  <si>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</si>
  <si>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</si>
  <si>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</si>
  <si>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</si>
  <si>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</si>
  <si>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</si>
  <si>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</si>
  <si>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</si>
  <si>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</si>
  <si>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</si>
  <si>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</si>
  <si>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</si>
  <si>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</si>
  <si>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</si>
  <si>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</si>
  <si>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</si>
  <si>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</si>
  <si>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</si>
  <si>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</si>
  <si>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</si>
  <si>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</si>
  <si>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</si>
  <si>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</si>
  <si>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</si>
  <si>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</si>
  <si>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</si>
  <si>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</si>
  <si>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</si>
  <si>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</si>
  <si>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</si>
  <si>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</si>
  <si>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</si>
  <si>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</si>
  <si>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</si>
  <si>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</si>
  <si>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</si>
  <si>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</si>
  <si>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</si>
  <si>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</si>
  <si>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</si>
  <si>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</si>
  <si>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</si>
  <si>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</si>
  <si>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</si>
  <si>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</si>
  <si>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</si>
  <si>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</si>
  <si>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</si>
  <si>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</si>
  <si>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</si>
  <si>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</si>
  <si>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</si>
  <si>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</si>
  <si>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</si>
  <si>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</si>
  <si>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</si>
  <si>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</si>
  <si>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</si>
  <si>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</si>
  <si>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</si>
  <si>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</si>
  <si>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</si>
  <si>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</si>
  <si>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</si>
  <si>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</si>
  <si>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</si>
  <si>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</si>
  <si>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</si>
  <si>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</si>
  <si>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</si>
  <si>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</si>
  <si>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</si>
  <si>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</si>
  <si>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</si>
  <si>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</si>
  <si>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</si>
  <si>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</si>
  <si>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</si>
  <si>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</si>
  <si>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</si>
  <si>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</si>
  <si>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</si>
  <si>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</si>
  <si>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</si>
  <si>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</si>
  <si>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</si>
  <si>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</si>
  <si>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</si>
  <si>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</si>
  <si>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</si>
  <si>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</si>
  <si>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</si>
  <si>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</si>
  <si>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</si>
  <si>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</si>
  <si>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</si>
  <si>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</si>
  <si>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</si>
  <si>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</si>
  <si>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</si>
  <si>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</si>
  <si>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</si>
  <si>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</si>
  <si>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</si>
  <si>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</si>
  <si>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</si>
  <si>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</si>
  <si>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</si>
  <si>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</si>
  <si>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</si>
  <si>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</si>
  <si>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</si>
  <si>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</si>
  <si>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</si>
  <si>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</si>
  <si>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</si>
  <si>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</si>
  <si>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</si>
  <si>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</si>
  <si>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</si>
  <si>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</si>
  <si>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</si>
  <si>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</si>
  <si>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</si>
  <si>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</si>
  <si>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</si>
  <si>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</si>
  <si>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</si>
  <si>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</si>
  <si>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</si>
  <si>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</si>
  <si>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</si>
  <si>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</si>
  <si>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</si>
  <si>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</si>
  <si>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</si>
  <si>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</si>
  <si>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</si>
  <si>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</si>
  <si>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</si>
  <si>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</si>
  <si>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</si>
  <si>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</si>
  <si>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</si>
  <si>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</si>
  <si>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</si>
  <si>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</si>
  <si>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</si>
  <si>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</si>
  <si>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</si>
  <si>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</si>
  <si>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</si>
  <si>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</si>
  <si>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</si>
  <si>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</si>
  <si>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</si>
  <si>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</si>
  <si>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</si>
  <si>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</si>
  <si>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</si>
  <si>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</si>
  <si>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</si>
  <si>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</si>
  <si>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</si>
  <si>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</si>
  <si>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</si>
  <si>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</si>
  <si>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</si>
  <si>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</si>
  <si>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</si>
  <si>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</si>
  <si>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</si>
  <si>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</si>
  <si>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</si>
  <si>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</si>
  <si>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</si>
  <si>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</si>
  <si>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</si>
  <si>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</si>
  <si>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</si>
  <si>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</si>
  <si>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</si>
  <si>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</si>
  <si>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</si>
  <si>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</si>
  <si>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</si>
  <si>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</si>
  <si>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</si>
  <si>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</si>
  <si>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</si>
  <si>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</si>
  <si>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</si>
  <si>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</si>
  <si>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</si>
  <si>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</si>
  <si>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</si>
  <si>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</si>
  <si>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</si>
  <si>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</si>
  <si>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</si>
  <si>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</si>
  <si>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</si>
  <si>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</si>
  <si>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</si>
  <si>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</si>
  <si>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</si>
  <si>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</si>
  <si>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</si>
  <si>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</si>
  <si>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</si>
  <si>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</si>
  <si>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</si>
  <si>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</si>
  <si>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</si>
  <si>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</si>
  <si>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</si>
  <si>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</si>
  <si>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</si>
  <si>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</si>
  <si>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</si>
  <si>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</si>
  <si>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</si>
  <si>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</si>
  <si>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</si>
  <si>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</si>
  <si>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</si>
  <si>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</si>
  <si>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</si>
  <si>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</si>
  <si>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</si>
  <si>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</si>
  <si>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</si>
  <si>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</si>
  <si>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</si>
  <si>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</si>
  <si>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</si>
  <si>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</si>
  <si>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</si>
  <si>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</si>
  <si>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</si>
  <si>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</si>
  <si>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</si>
  <si>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</si>
  <si>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</si>
  <si>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</si>
  <si>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</si>
  <si>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</si>
  <si>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</si>
  <si>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</si>
  <si>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</si>
  <si>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</si>
  <si>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</si>
  <si>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</si>
  <si>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</si>
  <si>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</si>
  <si>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</si>
  <si>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</si>
  <si>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</si>
  <si>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</si>
  <si>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</si>
  <si>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</si>
  <si>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</si>
  <si>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</si>
  <si>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</si>
  <si>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</si>
  <si>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</si>
  <si>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</si>
  <si>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</si>
  <si>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</si>
  <si>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</si>
  <si>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</si>
  <si>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</si>
  <si>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</si>
  <si>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</si>
  <si>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</si>
  <si>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</si>
  <si>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</si>
  <si>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</si>
  <si>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</si>
  <si>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</si>
  <si>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</si>
  <si>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</si>
  <si>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</si>
  <si>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</si>
  <si>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</si>
  <si>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</si>
  <si>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</si>
  <si>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</si>
  <si>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</si>
  <si>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</si>
  <si>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</si>
  <si>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</si>
  <si>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</si>
  <si>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</si>
  <si>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</si>
  <si>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</si>
  <si>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</si>
  <si>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</si>
  <si>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</si>
  <si>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</si>
  <si>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</si>
  <si>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</si>
  <si>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</si>
  <si>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</si>
  <si>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</si>
  <si>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</si>
  <si>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</si>
  <si>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</si>
  <si>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</si>
  <si>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</si>
  <si>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</si>
  <si>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</si>
  <si>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</si>
  <si>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</si>
  <si>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</si>
  <si>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</si>
  <si>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</si>
  <si>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</si>
  <si>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</si>
  <si>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</si>
  <si>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</si>
  <si>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</si>
  <si>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</si>
  <si>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</si>
  <si>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</si>
  <si>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</si>
  <si>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</si>
  <si>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</si>
  <si>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</si>
  <si>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</si>
  <si>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</si>
  <si>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</si>
  <si>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</si>
  <si>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</si>
  <si>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</si>
  <si>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</si>
  <si>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</si>
  <si>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</si>
  <si>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</si>
  <si>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</si>
  <si>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</si>
  <si>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</si>
  <si>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</si>
  <si>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</si>
  <si>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</si>
  <si>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</si>
  <si>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</si>
  <si>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</si>
  <si>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</si>
  <si>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</si>
  <si>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</si>
  <si>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</si>
  <si>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</si>
  <si>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</si>
  <si>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</si>
  <si>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</si>
  <si>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</si>
  <si>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</si>
  <si>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</si>
  <si>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</si>
  <si>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</si>
  <si>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</si>
  <si>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</si>
  <si>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</si>
  <si>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</si>
  <si>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</si>
  <si>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</si>
  <si>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</si>
  <si>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</si>
  <si>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</si>
  <si>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</si>
  <si>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</si>
  <si>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</si>
  <si>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</si>
  <si>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</si>
  <si>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</si>
  <si>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</si>
  <si>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</si>
  <si>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</si>
  <si>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</si>
  <si>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</si>
  <si>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</si>
  <si>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</si>
  <si>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</si>
  <si>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</si>
  <si>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</si>
  <si>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</si>
  <si>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</si>
  <si>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</si>
  <si>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</si>
  <si>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</si>
  <si>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</si>
  <si>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</si>
  <si>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</si>
  <si>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</si>
  <si>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</si>
  <si>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</si>
  <si>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</si>
  <si>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</si>
  <si>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</si>
  <si>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</si>
  <si>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</si>
  <si>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</si>
  <si>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</si>
  <si>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</si>
  <si>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</si>
  <si>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</si>
  <si>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</si>
  <si>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</si>
  <si>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</si>
  <si>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</si>
  <si>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</si>
  <si>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</si>
  <si>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</si>
  <si>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</si>
  <si>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</si>
  <si>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</si>
  <si>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</si>
  <si>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</si>
  <si>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</si>
  <si>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</si>
  <si>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</si>
  <si>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</si>
  <si>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</si>
  <si>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</si>
  <si>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</si>
  <si>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</si>
  <si>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</si>
  <si>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</si>
  <si>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</si>
  <si>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</si>
  <si>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</si>
  <si>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</si>
  <si>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</si>
  <si>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</si>
  <si>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</si>
  <si>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</si>
  <si>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</si>
  <si>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</si>
  <si>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</si>
  <si>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</si>
  <si>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</si>
  <si>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</si>
  <si>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</si>
  <si>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</si>
  <si>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</si>
  <si>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</si>
  <si>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</si>
  <si>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</si>
  <si>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</si>
  <si>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</si>
  <si>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</si>
  <si>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</si>
  <si>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</si>
  <si>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</si>
  <si>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</si>
  <si>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</si>
  <si>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</si>
  <si>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</si>
  <si>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</si>
  <si>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</si>
  <si>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</si>
  <si>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</si>
  <si>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</si>
  <si>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</si>
  <si>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</si>
  <si>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</si>
  <si>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</si>
  <si>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</si>
  <si>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</si>
  <si>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</si>
  <si>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</si>
  <si>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</si>
  <si>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</si>
  <si>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</si>
  <si>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</si>
  <si>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</si>
  <si>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</si>
  <si>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</si>
  <si>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</si>
  <si>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</si>
  <si>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</si>
  <si>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</si>
  <si>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</si>
  <si>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</si>
  <si>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</si>
  <si>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</si>
  <si>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</si>
  <si>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</si>
  <si>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</si>
  <si>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</si>
  <si>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</si>
  <si>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</si>
  <si>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</si>
  <si>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</si>
  <si>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</si>
  <si>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</si>
  <si>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</si>
  <si>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</si>
  <si>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</si>
  <si>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</si>
  <si>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</si>
  <si>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</si>
  <si>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</si>
  <si>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</si>
  <si>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</si>
  <si>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</si>
  <si>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</si>
  <si>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</si>
  <si>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</si>
  <si>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</si>
  <si>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</si>
  <si>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</si>
  <si>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</si>
  <si>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</si>
  <si>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</si>
  <si>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</si>
  <si>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</si>
  <si>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</si>
  <si>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</si>
  <si>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</si>
  <si>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</si>
  <si>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</si>
  <si>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</si>
  <si>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</si>
  <si>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</si>
  <si>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</si>
  <si>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</si>
  <si>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</si>
  <si>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</si>
  <si>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</si>
  <si>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</si>
  <si>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</si>
  <si>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</si>
  <si>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</si>
  <si>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</si>
  <si>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</si>
  <si>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</si>
  <si>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</si>
  <si>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</si>
  <si>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</si>
  <si>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</si>
  <si>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</si>
  <si>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</si>
  <si>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</si>
  <si>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</si>
  <si>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</si>
  <si>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</si>
  <si>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</si>
  <si>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</si>
  <si>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</si>
  <si>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</si>
  <si>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</si>
  <si>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</si>
  <si>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</si>
  <si>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</si>
  <si>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</si>
  <si>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</si>
  <si>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</si>
  <si>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</si>
  <si>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</si>
  <si>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</si>
  <si>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</si>
  <si>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</si>
  <si>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</si>
  <si>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</si>
  <si>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</si>
  <si>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</si>
  <si>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</si>
  <si>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</si>
  <si>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</si>
  <si>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</si>
  <si>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</si>
  <si>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</si>
  <si>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</si>
  <si>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</si>
  <si>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</si>
  <si>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</si>
  <si>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</si>
  <si>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</si>
  <si>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</si>
  <si>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</si>
  <si>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</si>
  <si>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</si>
  <si>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</si>
  <si>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</si>
  <si>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</si>
  <si>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</si>
  <si>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</si>
  <si>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</si>
  <si>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</si>
  <si>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</si>
  <si>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</si>
  <si>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</si>
  <si>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</si>
  <si>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</si>
  <si>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</si>
  <si>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</si>
  <si>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</si>
  <si>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</si>
  <si>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</si>
  <si>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</si>
  <si>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</si>
  <si>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</si>
  <si>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</si>
  <si>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</si>
  <si>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</si>
  <si>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</si>
  <si>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</si>
  <si>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</si>
  <si>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</si>
  <si>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</si>
  <si>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</si>
  <si>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</si>
  <si>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</si>
  <si>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</si>
  <si>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</si>
  <si>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</si>
  <si>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</si>
  <si>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</si>
  <si>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</si>
  <si>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</si>
  <si>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</si>
  <si>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</si>
  <si>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</si>
  <si>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</si>
  <si>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</si>
  <si>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</si>
  <si>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</si>
  <si>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</si>
  <si>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</si>
  <si>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</si>
  <si>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</si>
  <si>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</si>
  <si>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</si>
  <si>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</si>
  <si>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</si>
  <si>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</si>
  <si>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</si>
  <si>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</si>
  <si>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</si>
  <si>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</si>
  <si>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</si>
  <si>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</si>
  <si>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</si>
  <si>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</si>
  <si>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</si>
  <si>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</si>
  <si>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</si>
  <si>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</si>
  <si>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</si>
  <si>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</si>
  <si>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</si>
  <si>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</si>
  <si>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</si>
  <si>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</si>
  <si>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</si>
  <si>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</si>
  <si>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</si>
  <si>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</si>
  <si>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</si>
  <si>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</si>
  <si>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</si>
  <si>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</si>
  <si>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</si>
  <si>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</si>
  <si>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</si>
  <si>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</si>
  <si>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</si>
  <si>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</si>
  <si>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</si>
  <si>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</si>
  <si>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</si>
  <si>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</si>
  <si>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</si>
  <si>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</si>
  <si>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</si>
  <si>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</si>
  <si>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</si>
  <si>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</si>
  <si>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</si>
  <si>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</si>
  <si>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</si>
  <si>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</si>
  <si>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</si>
  <si>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</si>
  <si>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</si>
  <si>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</si>
  <si>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</si>
  <si>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</si>
  <si>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</si>
  <si>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</si>
  <si>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</si>
  <si>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</si>
  <si>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</si>
  <si>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</si>
  <si>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</si>
  <si>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</si>
  <si>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</si>
  <si>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</si>
  <si>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</si>
  <si>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</si>
  <si>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</si>
  <si>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</si>
  <si>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</si>
  <si>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</si>
  <si>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</si>
  <si>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</si>
  <si>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</si>
  <si>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</si>
  <si>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</si>
  <si>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</si>
  <si>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</si>
  <si>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</si>
  <si>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</si>
  <si>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</si>
  <si>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</si>
  <si>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</si>
  <si>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</si>
  <si>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</si>
  <si>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</si>
  <si>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</si>
  <si>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</si>
  <si>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</si>
  <si>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</si>
  <si>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</si>
  <si>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</si>
  <si>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</si>
  <si>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</si>
  <si>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</si>
  <si>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</si>
  <si>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</si>
  <si>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</si>
  <si>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</si>
  <si>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</si>
  <si>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</si>
  <si>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</si>
  <si>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</si>
  <si>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</si>
  <si>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</si>
  <si>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</si>
  <si>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</si>
  <si>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</si>
  <si>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</si>
  <si>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</si>
  <si>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</si>
  <si>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</si>
  <si>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</si>
  <si>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</si>
  <si>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</si>
  <si>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</si>
  <si>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</si>
  <si>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</si>
  <si>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</si>
  <si>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</si>
  <si>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</si>
  <si>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</si>
  <si>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</si>
  <si>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</si>
  <si>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</si>
  <si>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</si>
  <si>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</si>
  <si>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</si>
  <si>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</si>
  <si>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</si>
  <si>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</si>
  <si>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</si>
  <si>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</si>
  <si>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</si>
  <si>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</si>
  <si>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</si>
  <si>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</si>
  <si>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</si>
  <si>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</si>
  <si>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</si>
  <si>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</si>
  <si>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</si>
  <si>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</si>
  <si>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</si>
  <si>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</si>
  <si>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</si>
  <si>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</si>
  <si>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</si>
  <si>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</si>
  <si>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</si>
  <si>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</si>
  <si>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</si>
  <si>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</si>
  <si>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</si>
  <si>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</si>
  <si>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</si>
  <si>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</si>
  <si>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</si>
  <si>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</si>
  <si>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</si>
  <si>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</si>
  <si>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</si>
  <si>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</si>
  <si>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</si>
  <si>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</si>
  <si>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</si>
  <si>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</si>
  <si>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</si>
  <si>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</si>
  <si>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</si>
  <si>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</si>
  <si>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</si>
  <si>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</si>
  <si>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</si>
  <si>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</si>
  <si>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</si>
  <si>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</si>
  <si>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</si>
  <si>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</si>
  <si>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</si>
  <si>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</si>
  <si>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</si>
  <si>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</si>
  <si>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</si>
  <si>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</si>
  <si>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</si>
  <si>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</si>
  <si>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</si>
  <si>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</si>
  <si>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</si>
  <si>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</si>
  <si>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</si>
  <si>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</si>
  <si>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</si>
  <si>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</si>
  <si>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</si>
  <si>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</si>
  <si>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</si>
  <si>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</si>
  <si>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</si>
  <si>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</si>
  <si>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</si>
  <si>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</si>
  <si>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</si>
  <si>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</si>
  <si>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</si>
  <si>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</si>
  <si>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</si>
  <si>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</si>
  <si>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</si>
  <si>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</si>
  <si>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</si>
  <si>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</si>
  <si>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</si>
  <si>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</si>
  <si>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</si>
  <si>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</si>
  <si>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</si>
  <si>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</si>
  <si>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</si>
  <si>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</si>
  <si>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</si>
  <si>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</si>
  <si>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</si>
  <si>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</si>
  <si>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</si>
  <si>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</si>
  <si>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</si>
  <si>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</si>
  <si>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</si>
  <si>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</si>
  <si>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</si>
  <si>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</si>
  <si>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</si>
  <si>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</si>
  <si>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</si>
  <si>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</si>
  <si>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</si>
  <si>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</si>
  <si>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</si>
  <si>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</si>
  <si>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</si>
  <si>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</si>
  <si>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</si>
  <si>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</si>
  <si>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</si>
  <si>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</si>
  <si>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</si>
  <si>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</si>
  <si>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</si>
  <si>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</si>
  <si>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</si>
  <si>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</si>
  <si>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</si>
  <si>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</si>
  <si>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</si>
  <si>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</si>
  <si>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</si>
  <si>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</si>
  <si>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</si>
  <si>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</si>
  <si>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</si>
  <si>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</si>
  <si>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</si>
  <si>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</si>
  <si>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</si>
  <si>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</si>
  <si>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</si>
  <si>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</si>
  <si>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</si>
  <si>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</si>
  <si>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</si>
  <si>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</si>
  <si>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</si>
  <si>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</si>
  <si>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</si>
  <si>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</si>
  <si>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</si>
  <si>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</si>
  <si>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</si>
  <si>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</si>
  <si>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</si>
  <si>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</si>
  <si>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</si>
  <si>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</si>
  <si>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</si>
  <si>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</si>
  <si>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</si>
  <si>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</si>
  <si>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</si>
  <si>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</si>
  <si>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</si>
  <si>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</si>
  <si>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</si>
  <si>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</si>
  <si>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</si>
  <si>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</si>
  <si>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</si>
  <si>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</si>
  <si>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</si>
  <si>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</si>
  <si>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</si>
  <si>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</si>
  <si>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</si>
  <si>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</si>
  <si>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</si>
  <si>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</si>
  <si>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</si>
  <si>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</si>
  <si>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</si>
  <si>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</si>
  <si>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</si>
  <si>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</si>
  <si>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</si>
  <si>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</si>
  <si>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</si>
  <si>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</si>
  <si>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</si>
  <si>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</si>
  <si>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</si>
  <si>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</si>
  <si>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</si>
  <si>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</si>
  <si>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</si>
  <si>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</si>
  <si>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</si>
  <si>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</si>
  <si>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</si>
  <si>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</si>
  <si>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</si>
  <si>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</si>
  <si>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</si>
  <si>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</si>
  <si>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</si>
  <si>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</si>
  <si>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</si>
  <si>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</si>
  <si>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</si>
  <si>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</si>
  <si>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</si>
  <si>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</si>
  <si>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</si>
  <si>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</si>
  <si>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</si>
  <si>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</si>
  <si>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</si>
  <si>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</si>
  <si>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</si>
  <si>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</si>
  <si>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</si>
  <si>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</si>
  <si>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</si>
  <si>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</si>
  <si>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</si>
  <si>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</si>
  <si>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</si>
  <si>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</si>
  <si>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</si>
  <si>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</si>
  <si>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</si>
  <si>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</si>
  <si>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</si>
  <si>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</si>
  <si>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</si>
  <si>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</si>
  <si>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</si>
  <si>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</si>
  <si>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</si>
  <si>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</si>
  <si>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</si>
  <si>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</si>
  <si>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</si>
  <si>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</si>
  <si>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</si>
  <si>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</si>
  <si>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</si>
  <si>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</si>
  <si>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</si>
  <si>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</si>
  <si>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</si>
  <si>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</si>
  <si>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</si>
  <si>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</si>
  <si>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</si>
  <si>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</si>
  <si>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</si>
  <si>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</si>
  <si>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</si>
  <si>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</si>
  <si>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</si>
  <si>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</si>
  <si>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</si>
  <si>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</si>
  <si>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</si>
  <si>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</si>
  <si>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</si>
  <si>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</si>
  <si>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</si>
  <si>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</si>
  <si>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</si>
  <si>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</si>
  <si>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</si>
  <si>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</si>
  <si>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</si>
  <si>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</si>
  <si>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</si>
  <si>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</si>
  <si>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</si>
  <si>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</si>
  <si>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</si>
  <si>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</si>
  <si>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</si>
  <si>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</si>
  <si>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</si>
  <si>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</si>
  <si>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</si>
  <si>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</si>
  <si>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</si>
  <si>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</si>
  <si>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</si>
  <si>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</si>
  <si>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</si>
  <si>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</si>
  <si>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</si>
  <si>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</si>
  <si>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</si>
  <si>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</si>
  <si>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</si>
  <si>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</si>
  <si>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</si>
  <si>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</si>
  <si>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</si>
  <si>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</si>
  <si>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</si>
  <si>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</si>
  <si>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</si>
  <si>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</si>
  <si>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</si>
  <si>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</si>
  <si>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</si>
  <si>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</si>
  <si>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</si>
  <si>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</si>
  <si>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</si>
  <si>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</si>
  <si>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</si>
  <si>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</si>
  <si>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</si>
  <si>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</si>
  <si>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</si>
  <si>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</si>
  <si>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</si>
  <si>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</si>
  <si>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</si>
  <si>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</si>
  <si>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</si>
  <si>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</si>
  <si>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</si>
  <si>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</si>
  <si>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</si>
  <si>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</si>
  <si>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</si>
  <si>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</si>
  <si>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</si>
  <si>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</si>
  <si>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</si>
  <si>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</si>
  <si>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</si>
  <si>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</si>
  <si>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</si>
  <si>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</si>
  <si>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</si>
  <si>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</si>
  <si>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</si>
  <si>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</si>
  <si>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</si>
  <si>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</si>
  <si>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</si>
  <si>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</si>
  <si>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</si>
  <si>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</si>
  <si>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</si>
  <si>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</si>
  <si>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</si>
  <si>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</si>
  <si>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</si>
  <si>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</si>
  <si>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</si>
  <si>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</si>
  <si>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</si>
  <si>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</si>
  <si>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</si>
  <si>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</si>
  <si>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</si>
  <si>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</si>
  <si>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</si>
  <si>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</si>
  <si>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</si>
  <si>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</si>
  <si>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</si>
  <si>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</si>
  <si>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</si>
  <si>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</si>
  <si>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</si>
  <si>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</si>
  <si>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</si>
  <si>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</si>
  <si>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</si>
  <si>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</si>
  <si>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</si>
  <si>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</si>
  <si>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</si>
  <si>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</si>
  <si>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</si>
  <si>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</si>
  <si>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</si>
  <si>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</si>
  <si>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</si>
  <si>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</si>
  <si>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</si>
  <si>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</si>
  <si>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</si>
  <si>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</si>
  <si>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</si>
  <si>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</si>
  <si>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</si>
  <si>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</si>
  <si>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</si>
  <si>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</si>
  <si>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</si>
  <si>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</si>
  <si>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</si>
  <si>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</si>
  <si>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</si>
  <si>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</si>
  <si>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</si>
  <si>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</si>
  <si>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</si>
  <si>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</si>
  <si>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</si>
  <si>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</si>
  <si>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</si>
  <si>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</si>
  <si>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</si>
  <si>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</si>
  <si>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</si>
  <si>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</si>
  <si>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</si>
  <si>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</si>
  <si>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</si>
  <si>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</si>
  <si>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</si>
  <si>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</si>
  <si>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</si>
  <si>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</si>
  <si>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</si>
  <si>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</si>
  <si>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</si>
  <si>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</si>
  <si>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</si>
  <si>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</si>
  <si>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</si>
  <si>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</si>
  <si>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</si>
  <si>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</si>
  <si>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</si>
  <si>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</si>
  <si>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</si>
  <si>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</si>
  <si>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</si>
  <si>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</si>
  <si>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</si>
  <si>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</si>
  <si>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</si>
  <si>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</si>
  <si>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</si>
  <si>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</si>
  <si>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</si>
  <si>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</si>
  <si>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</si>
  <si>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</si>
  <si>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</si>
  <si>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</si>
  <si>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</si>
  <si>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</si>
  <si>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</si>
  <si>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</si>
  <si>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</si>
  <si>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</si>
  <si>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</si>
  <si>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</si>
  <si>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</si>
  <si>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</si>
  <si>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</si>
  <si>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</si>
  <si>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</si>
  <si>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</si>
  <si>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</si>
  <si>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</si>
  <si>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</si>
  <si>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</si>
  <si>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</si>
  <si>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</si>
  <si>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</si>
  <si>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</si>
  <si>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</si>
  <si>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</si>
  <si>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</si>
  <si>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</si>
  <si>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</si>
  <si>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</si>
  <si>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</si>
  <si>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</si>
  <si>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</si>
  <si>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</si>
  <si>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</si>
  <si>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</si>
  <si>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</si>
  <si>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</si>
  <si>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</si>
  <si>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</si>
  <si>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</si>
  <si>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</si>
  <si>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</si>
  <si>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</si>
  <si>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</si>
  <si>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</si>
  <si>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</si>
  <si>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</si>
  <si>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</si>
  <si>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</si>
  <si>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</si>
  <si>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</si>
  <si>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</si>
  <si>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</si>
  <si>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</si>
  <si>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</si>
  <si>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</si>
  <si>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</si>
  <si>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</si>
  <si>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</si>
  <si>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</si>
  <si>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</si>
  <si>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</si>
  <si>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</si>
  <si>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</si>
  <si>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</si>
  <si>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</si>
  <si>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</si>
  <si>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</si>
  <si>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</si>
  <si>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</si>
  <si>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</si>
  <si>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</si>
  <si>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</si>
  <si>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</si>
  <si>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</si>
  <si>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</si>
  <si>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</si>
  <si>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</si>
  <si>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</si>
  <si>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</si>
  <si>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</si>
  <si>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</si>
  <si>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</si>
  <si>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</si>
  <si>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</si>
  <si>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</si>
  <si>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</si>
  <si>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</si>
  <si>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</si>
  <si>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</si>
  <si>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</si>
  <si>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</si>
  <si>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</si>
  <si>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</si>
  <si>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</si>
  <si>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</si>
  <si>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</si>
  <si>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</si>
  <si>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</si>
  <si>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</si>
  <si>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</si>
  <si>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</si>
  <si>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</si>
  <si>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</si>
  <si>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</si>
  <si>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</si>
  <si>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</si>
  <si>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</si>
  <si>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</si>
  <si>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</si>
  <si>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</si>
  <si>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</si>
  <si>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</si>
  <si>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</si>
  <si>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</si>
  <si>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</si>
  <si>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</si>
  <si>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</si>
  <si>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</si>
  <si>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</si>
  <si>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</si>
  <si>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</si>
  <si>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</si>
  <si>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</si>
  <si>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</si>
  <si>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</si>
  <si>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</si>
  <si>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</si>
  <si>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</si>
  <si>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</si>
  <si>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</si>
  <si>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</si>
  <si>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</si>
  <si>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</si>
  <si>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</si>
  <si>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</si>
  <si>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</si>
  <si>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</si>
  <si>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</si>
  <si>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</si>
  <si>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</si>
  <si>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</si>
  <si>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</si>
  <si>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</si>
  <si>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</si>
  <si>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</si>
  <si>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</si>
  <si>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</si>
  <si>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</si>
  <si>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</si>
  <si>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</si>
  <si>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</si>
  <si>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</si>
  <si>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</si>
  <si>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</si>
  <si>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</si>
  <si>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</si>
  <si>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</si>
  <si>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</si>
  <si>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</si>
  <si>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</si>
  <si>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</si>
  <si>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</si>
  <si>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</si>
  <si>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</si>
  <si>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</si>
  <si>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</si>
  <si>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</si>
  <si>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</si>
  <si>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</si>
  <si>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</si>
  <si>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</si>
  <si>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</si>
  <si>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</si>
  <si>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</si>
  <si>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</si>
  <si>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</si>
  <si>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</si>
  <si>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</si>
  <si>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</si>
  <si>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</si>
  <si>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</si>
  <si>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</si>
  <si>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</si>
  <si>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</si>
  <si>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</si>
  <si>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</si>
  <si>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</si>
  <si>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</si>
  <si>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</si>
  <si>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</si>
  <si>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</si>
  <si>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</si>
  <si>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</si>
  <si>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</si>
  <si>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</si>
  <si>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</si>
  <si>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</si>
  <si>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</si>
  <si>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</si>
  <si>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</si>
  <si>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</si>
  <si>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</si>
  <si>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</si>
  <si>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</si>
  <si>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</si>
  <si>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</si>
  <si>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</si>
  <si>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</si>
  <si>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</si>
  <si>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</si>
  <si>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</si>
  <si>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</si>
  <si>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</si>
  <si>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</si>
  <si>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</si>
  <si>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</si>
  <si>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</si>
  <si>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</si>
  <si>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</si>
  <si>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</si>
  <si>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</si>
  <si>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</si>
  <si>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</si>
  <si>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</si>
  <si>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</si>
  <si>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</si>
  <si>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</si>
  <si>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</si>
  <si>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</si>
  <si>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</si>
  <si>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</si>
  <si>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</si>
  <si>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</si>
  <si>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</si>
  <si>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</si>
  <si>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</si>
  <si>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</si>
  <si>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</si>
  <si>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</si>
  <si>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</si>
  <si>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</si>
  <si>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</si>
  <si>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</si>
  <si>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</si>
  <si>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</si>
  <si>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</si>
  <si>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</si>
  <si>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</si>
  <si>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</si>
  <si>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</si>
  <si>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</si>
  <si>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</si>
  <si>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</si>
  <si>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</si>
  <si>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</si>
  <si>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</si>
  <si>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</si>
  <si>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</si>
  <si>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</si>
  <si>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</si>
  <si>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</si>
  <si>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</si>
  <si>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</si>
  <si>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</si>
  <si>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</si>
  <si>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</si>
  <si>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</si>
  <si>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</si>
  <si>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</si>
  <si>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</si>
  <si>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</si>
  <si>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</si>
  <si>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</si>
  <si>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</si>
  <si>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</si>
  <si>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</si>
  <si>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</si>
  <si>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</si>
  <si>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</si>
  <si>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</si>
  <si>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</si>
  <si>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</si>
  <si>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</si>
  <si>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</si>
  <si>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</si>
  <si>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</si>
  <si>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</si>
  <si>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</si>
  <si>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</si>
  <si>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</si>
  <si>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</si>
  <si>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</si>
  <si>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</si>
  <si>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</si>
  <si>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</si>
  <si>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</si>
  <si>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</si>
  <si>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</si>
  <si>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</si>
  <si>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</si>
  <si>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</si>
  <si>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</si>
  <si>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</si>
  <si>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</si>
  <si>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</si>
  <si>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</si>
  <si>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</si>
  <si>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</si>
  <si>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</si>
  <si>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</si>
  <si>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</si>
  <si>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</si>
  <si>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</si>
  <si>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</si>
  <si>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</si>
  <si>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</si>
  <si>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</si>
  <si>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</si>
  <si>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</si>
  <si>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</si>
  <si>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</si>
  <si>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</si>
  <si>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</si>
  <si>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</si>
  <si>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</si>
  <si>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</si>
  <si>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</si>
  <si>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</si>
  <si>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</si>
  <si>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</si>
  <si>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</si>
  <si>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</si>
  <si>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</si>
  <si>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</si>
  <si>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</si>
  <si>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</si>
  <si>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</si>
  <si>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</si>
  <si>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</si>
  <si>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</si>
  <si>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</si>
  <si>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</si>
  <si>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</si>
  <si>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</si>
  <si>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</si>
  <si>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</si>
  <si>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</si>
  <si>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</si>
  <si>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</si>
  <si>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</si>
  <si>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</si>
  <si>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</si>
  <si>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</si>
  <si>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</si>
  <si>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</si>
  <si>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</si>
  <si>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</si>
  <si>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</si>
  <si>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</si>
  <si>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</si>
  <si>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</si>
  <si>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</si>
  <si>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</si>
  <si>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</si>
  <si>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</si>
  <si>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</si>
  <si>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</si>
  <si>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</si>
  <si>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</si>
  <si>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</si>
  <si>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</si>
  <si>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</si>
  <si>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</si>
  <si>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</si>
  <si>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</si>
  <si>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</si>
  <si>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</si>
  <si>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</si>
  <si>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</si>
  <si>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</si>
  <si>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</si>
  <si>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</si>
  <si>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</si>
  <si>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</si>
  <si>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</si>
  <si>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</si>
  <si>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</si>
  <si>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</si>
  <si>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</si>
  <si>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</si>
  <si>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</si>
  <si>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</si>
  <si>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</si>
  <si>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</si>
  <si>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</si>
  <si>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</si>
  <si>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</si>
  <si>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</si>
  <si>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</si>
  <si>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</si>
  <si>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</si>
  <si>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</si>
  <si>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</si>
  <si>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</si>
  <si>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</si>
  <si>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</si>
  <si>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</si>
  <si>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</si>
  <si>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</si>
  <si>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</si>
  <si>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</si>
  <si>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</si>
  <si>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</si>
  <si>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</si>
  <si>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</si>
  <si>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</si>
  <si>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</si>
  <si>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</si>
  <si>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</si>
  <si>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</si>
  <si>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</si>
  <si>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</si>
  <si>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</si>
  <si>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</si>
  <si>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</si>
  <si>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</si>
  <si>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</si>
  <si>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</si>
  <si>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</si>
  <si>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</si>
  <si>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</si>
  <si>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</si>
  <si>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</si>
  <si>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</si>
  <si>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</si>
  <si>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</si>
  <si>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</si>
  <si>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</si>
  <si>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</si>
  <si>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</si>
  <si>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</si>
  <si>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</si>
  <si>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</si>
  <si>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</si>
  <si>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</si>
  <si>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</si>
  <si>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</si>
  <si>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</si>
  <si>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</si>
  <si>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</si>
  <si>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</si>
  <si>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</si>
  <si>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</si>
  <si>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</si>
  <si>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</si>
  <si>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</si>
  <si>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</si>
  <si>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</si>
  <si>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</si>
  <si>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</si>
  <si>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</si>
  <si>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</si>
  <si>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</si>
  <si>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</si>
  <si>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</si>
  <si>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</si>
  <si>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</si>
  <si>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</si>
  <si>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</si>
  <si>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</si>
  <si>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</si>
  <si>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</si>
  <si>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</si>
  <si>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</si>
  <si>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</si>
  <si>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</si>
  <si>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</si>
  <si>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</si>
  <si>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</si>
  <si>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</si>
  <si>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</si>
  <si>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</si>
  <si>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</si>
  <si>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</si>
  <si>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</si>
  <si>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</si>
  <si>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</si>
  <si>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</si>
  <si>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</si>
  <si>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</si>
  <si>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</si>
  <si>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</si>
  <si>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</si>
  <si>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</si>
  <si>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</si>
  <si>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</si>
  <si>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</si>
  <si>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</si>
  <si>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</si>
  <si>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</si>
  <si>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</si>
  <si>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</si>
  <si>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</si>
  <si>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</si>
  <si>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</si>
  <si>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</si>
  <si>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</si>
  <si>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</si>
  <si>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</si>
  <si>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</si>
  <si>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</si>
  <si>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</si>
  <si>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</si>
  <si>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</si>
  <si>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</si>
  <si>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</si>
  <si>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</si>
  <si>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</si>
  <si>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</si>
  <si>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</si>
  <si>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</si>
  <si>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</si>
  <si>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</si>
  <si>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</si>
  <si>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</si>
  <si>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</si>
  <si>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</si>
  <si>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</si>
  <si>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</si>
  <si>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</si>
  <si>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</si>
  <si>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</si>
  <si>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</si>
  <si>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</si>
  <si>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</si>
  <si>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</si>
  <si>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</si>
  <si>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</si>
  <si>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</si>
  <si>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</si>
  <si>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</si>
  <si>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</si>
  <si>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</si>
  <si>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</si>
  <si>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</si>
  <si>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</si>
  <si>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</si>
  <si>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</si>
  <si>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</si>
  <si>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</si>
  <si>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</si>
  <si>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</si>
  <si>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</si>
  <si>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</si>
  <si>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</si>
  <si>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</si>
  <si>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</si>
  <si>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</si>
  <si>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</si>
  <si>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</si>
  <si>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</si>
  <si>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</si>
  <si>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</si>
  <si>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</si>
  <si>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</si>
  <si>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</si>
  <si>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</si>
  <si>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</si>
  <si>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</si>
  <si>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</si>
  <si>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</si>
  <si>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</si>
  <si>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</si>
  <si>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</si>
  <si>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</si>
  <si>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</si>
  <si>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</si>
  <si>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</si>
  <si>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</si>
  <si>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</si>
  <si>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</si>
  <si>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</si>
  <si>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</si>
  <si>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</si>
  <si>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</si>
  <si>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</si>
  <si>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</si>
  <si>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</si>
  <si>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</si>
  <si>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</si>
  <si>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</si>
  <si>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</si>
  <si>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</si>
  <si>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</si>
  <si>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</si>
  <si>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</si>
  <si>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</si>
  <si>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</si>
  <si>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</si>
  <si>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</si>
  <si>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</si>
  <si>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</si>
  <si>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</si>
  <si>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</si>
  <si>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</si>
  <si>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</si>
  <si>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</si>
  <si>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</si>
  <si>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</si>
  <si>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</si>
  <si>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</si>
  <si>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</si>
  <si>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</si>
  <si>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</si>
  <si>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</si>
  <si>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</si>
  <si>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</si>
  <si>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</si>
  <si>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</si>
  <si>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</si>
  <si>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</si>
  <si>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</si>
  <si>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</si>
  <si>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</si>
  <si>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</si>
  <si>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</si>
  <si>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</si>
  <si>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</si>
  <si>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</si>
  <si>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</si>
  <si>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</si>
  <si>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</si>
  <si>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</si>
  <si>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</si>
  <si>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</si>
  <si>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</si>
  <si>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</si>
  <si>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</si>
  <si>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</si>
  <si>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</si>
  <si>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</si>
  <si>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</si>
  <si>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</si>
  <si>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</si>
  <si>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</si>
  <si>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</si>
  <si>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</si>
  <si>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</si>
  <si>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</si>
  <si>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</si>
  <si>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</si>
  <si>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</si>
  <si>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</si>
  <si>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</si>
  <si>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</si>
  <si>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</si>
  <si>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</si>
  <si>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</si>
  <si>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</si>
  <si>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</si>
  <si>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</si>
  <si>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</si>
  <si>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</si>
  <si>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</si>
  <si>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</si>
  <si>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</si>
  <si>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</si>
  <si>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</si>
  <si>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</si>
  <si>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</si>
  <si>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</si>
  <si>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</si>
  <si>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</si>
  <si>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</si>
  <si>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</si>
  <si>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</si>
  <si>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</si>
  <si>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</si>
  <si>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</si>
  <si>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</si>
  <si>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</si>
  <si>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</si>
  <si>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</si>
  <si>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</si>
  <si>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</si>
  <si>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</si>
  <si>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</si>
  <si>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</si>
  <si>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</si>
  <si>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</si>
  <si>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</si>
  <si>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</si>
  <si>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</si>
  <si>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</si>
  <si>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</si>
  <si>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</si>
  <si>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</si>
  <si>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</si>
  <si>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</si>
  <si>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</si>
  <si>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</si>
  <si>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</si>
  <si>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</si>
  <si>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</si>
  <si>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</si>
  <si>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</si>
  <si>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</si>
  <si>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</si>
  <si>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</si>
  <si>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</si>
  <si>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</si>
  <si>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</si>
  <si>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</si>
  <si>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</si>
  <si>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</si>
  <si>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</si>
  <si>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</si>
  <si>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</si>
  <si>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</si>
  <si>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</si>
  <si>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</si>
  <si>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</si>
  <si>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</si>
  <si>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</si>
  <si>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</si>
  <si>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</si>
  <si>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</si>
  <si>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</si>
  <si>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</si>
  <si>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</si>
  <si>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</si>
  <si>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</si>
  <si>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</si>
  <si>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</si>
  <si>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</si>
  <si>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</si>
  <si>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</si>
  <si>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</si>
  <si>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</si>
  <si>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</si>
  <si>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</si>
  <si>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</si>
  <si>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</si>
  <si>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</si>
  <si>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</si>
  <si>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</si>
  <si>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</si>
  <si>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</si>
  <si>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</si>
  <si>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</si>
  <si>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</si>
  <si>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</si>
  <si>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</si>
  <si>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</si>
  <si>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</si>
  <si>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</si>
  <si>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</si>
  <si>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</si>
  <si>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</si>
  <si>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</si>
  <si>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</si>
  <si>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</si>
  <si>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</si>
  <si>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</si>
  <si>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</si>
  <si>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</si>
  <si>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</si>
  <si>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</si>
  <si>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</si>
  <si>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</si>
  <si>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</si>
  <si>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</si>
  <si>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</si>
  <si>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</si>
  <si>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</si>
  <si>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</si>
  <si>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</si>
  <si>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</si>
  <si>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</si>
  <si>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</si>
  <si>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</si>
  <si>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</si>
  <si>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</si>
  <si>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</si>
  <si>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</si>
  <si>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</si>
  <si>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</si>
  <si>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</si>
  <si>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</si>
  <si>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</si>
  <si>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</si>
  <si>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</si>
  <si>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</si>
  <si>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</si>
  <si>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</si>
  <si>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</si>
  <si>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</si>
  <si>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</si>
  <si>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</si>
  <si>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</si>
  <si>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</si>
  <si>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</si>
  <si>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</si>
  <si>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</si>
  <si>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</si>
  <si>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</si>
  <si>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</si>
  <si>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</si>
  <si>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</si>
  <si>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</si>
  <si>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</si>
  <si>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</si>
  <si>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</si>
  <si>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</si>
  <si>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</si>
  <si>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</si>
  <si>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</si>
  <si>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</si>
  <si>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</si>
  <si>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</si>
  <si>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</si>
  <si>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</si>
  <si>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</si>
  <si>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</si>
  <si>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</si>
  <si>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</si>
  <si>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</si>
  <si>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</si>
  <si>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</si>
  <si>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</si>
  <si>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</si>
  <si>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</si>
  <si>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</si>
  <si>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</si>
  <si>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</si>
  <si>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</si>
  <si>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</si>
  <si>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</si>
  <si>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</si>
  <si>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</si>
  <si>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</si>
  <si>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</si>
  <si>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</si>
  <si>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</si>
  <si>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</si>
  <si>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</si>
  <si>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</si>
  <si>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</si>
  <si>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</si>
  <si>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</si>
  <si>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</si>
  <si>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</si>
  <si>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</si>
  <si>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</si>
  <si>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</si>
  <si>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</si>
  <si>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</si>
  <si>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</si>
  <si>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</si>
  <si>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</si>
  <si>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</si>
  <si>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</si>
  <si>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</si>
  <si>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</si>
  <si>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</si>
  <si>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</si>
  <si>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</si>
  <si>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</si>
  <si>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</si>
  <si>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</si>
  <si>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</si>
  <si>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</si>
  <si>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</si>
  <si>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</si>
  <si>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</si>
  <si>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</si>
  <si>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</si>
  <si>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</si>
  <si>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</si>
  <si>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</si>
  <si>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</si>
  <si>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</si>
  <si>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</si>
  <si>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</si>
  <si>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</si>
  <si>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</si>
  <si>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</si>
  <si>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</si>
  <si>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</si>
  <si>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</si>
  <si>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</si>
  <si>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</si>
  <si>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</si>
  <si>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</si>
  <si>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</si>
  <si>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</si>
  <si>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</si>
  <si>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</si>
  <si>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</si>
  <si>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</si>
  <si>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</si>
  <si>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</si>
  <si>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</si>
  <si>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</si>
  <si>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</si>
  <si>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</si>
  <si>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</si>
  <si>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</si>
  <si>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</si>
  <si>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</si>
  <si>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</si>
  <si>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</si>
  <si>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</si>
  <si>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</si>
  <si>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</si>
  <si>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</si>
  <si>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</si>
  <si>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</si>
  <si>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</si>
  <si>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</si>
  <si>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</si>
  <si>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</si>
  <si>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</si>
  <si>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</si>
  <si>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</si>
  <si>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</si>
  <si>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</si>
  <si>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</si>
  <si>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</si>
  <si>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</si>
  <si>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</si>
  <si>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</si>
  <si>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</si>
  <si>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</si>
  <si>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</si>
  <si>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</si>
  <si>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</si>
  <si>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</si>
  <si>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</si>
  <si>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</si>
  <si>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</si>
  <si>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</si>
  <si>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</si>
  <si>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</si>
  <si>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</si>
  <si>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</si>
  <si>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</si>
  <si>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</si>
  <si>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</si>
  <si>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</si>
  <si>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</si>
  <si>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</si>
  <si>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</si>
  <si>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</si>
  <si>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</si>
  <si>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</si>
  <si>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</si>
  <si>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</si>
  <si>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</si>
  <si>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</si>
  <si>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</si>
  <si>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</si>
  <si>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</si>
  <si>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</si>
  <si>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</si>
  <si>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</si>
  <si>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</si>
  <si>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</si>
  <si>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</si>
  <si>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</si>
  <si>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</si>
  <si>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</si>
  <si>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</si>
  <si>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</si>
  <si>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</si>
  <si>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</si>
  <si>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</si>
  <si>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</si>
  <si>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</si>
  <si>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</si>
  <si>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</si>
  <si>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</si>
  <si>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</si>
  <si>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</si>
  <si>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</si>
  <si>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</si>
  <si>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</si>
  <si>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</si>
  <si>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</si>
  <si>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</si>
  <si>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</si>
  <si>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</si>
  <si>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</si>
  <si>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</si>
  <si>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</si>
  <si>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</si>
  <si>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</si>
  <si>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</si>
  <si>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</si>
  <si>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</si>
  <si>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</si>
  <si>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</si>
  <si>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</si>
  <si>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</si>
  <si>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</si>
  <si>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</si>
  <si>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</si>
  <si>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</si>
  <si>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</si>
  <si>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</si>
  <si>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</si>
  <si>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</si>
  <si>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</si>
  <si>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</si>
  <si>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</si>
  <si>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</si>
  <si>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</si>
  <si>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</si>
  <si>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</si>
  <si>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</si>
  <si>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</si>
  <si>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</si>
  <si>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</si>
  <si>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</si>
  <si>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</si>
  <si>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</si>
  <si>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</si>
  <si>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</si>
  <si>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</si>
  <si>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</si>
  <si>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</si>
  <si>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</si>
  <si>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</si>
  <si>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</si>
  <si>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</si>
  <si>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</si>
  <si>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</si>
  <si>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</si>
  <si>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</si>
  <si>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</si>
  <si>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</si>
  <si>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</si>
  <si>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</si>
  <si>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</si>
  <si>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</si>
  <si>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</si>
  <si>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</si>
  <si>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</si>
  <si>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</si>
  <si>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</si>
  <si>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</si>
  <si>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</si>
  <si>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</si>
  <si>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</si>
  <si>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</si>
  <si>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</si>
  <si>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</si>
  <si>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</si>
  <si>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</si>
  <si>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</si>
  <si>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</si>
  <si>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</si>
  <si>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</si>
  <si>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</si>
  <si>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</si>
  <si>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</si>
  <si>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</si>
  <si>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</si>
  <si>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</si>
  <si>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</si>
  <si>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</si>
  <si>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</si>
  <si>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</si>
  <si>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</si>
  <si>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</si>
  <si>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</si>
  <si>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</si>
  <si>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</si>
  <si>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</si>
  <si>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</si>
  <si>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</si>
  <si>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</si>
  <si>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</si>
  <si>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</si>
  <si>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</si>
  <si>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</si>
  <si>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</si>
  <si>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</si>
  <si>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</si>
  <si>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</si>
  <si>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</si>
  <si>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</si>
  <si>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</si>
  <si>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</si>
  <si>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</si>
  <si>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</si>
  <si>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</si>
  <si>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</si>
  <si>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</si>
  <si>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</si>
  <si>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</si>
  <si>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</si>
  <si>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</si>
  <si>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</si>
  <si>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</si>
  <si>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</si>
  <si>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</si>
  <si>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</si>
  <si>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</si>
  <si>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</si>
  <si>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</si>
  <si>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</si>
  <si>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</si>
  <si>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</si>
  <si>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</si>
  <si>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</si>
  <si>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</si>
  <si>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</si>
  <si>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</si>
  <si>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</si>
  <si>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</si>
  <si>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</si>
  <si>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</si>
  <si>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</si>
  <si>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</si>
  <si>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</si>
  <si>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</si>
  <si>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</si>
  <si>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</si>
  <si>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</si>
  <si>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</si>
  <si>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</si>
  <si>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</si>
  <si>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</si>
  <si>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</si>
  <si>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</si>
  <si>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</si>
  <si>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</si>
  <si>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</si>
  <si>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</si>
  <si>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</si>
  <si>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</si>
  <si>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</si>
  <si>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</si>
  <si>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</si>
  <si>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</si>
  <si>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</si>
  <si>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</si>
  <si>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</si>
  <si>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</si>
  <si>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</si>
  <si>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</si>
  <si>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</si>
  <si>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</si>
  <si>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</si>
  <si>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</si>
  <si>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</si>
  <si>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</si>
  <si>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</si>
  <si>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</si>
  <si>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</si>
  <si>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</si>
  <si>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</si>
  <si>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</si>
  <si>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</si>
  <si>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</si>
  <si>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</si>
  <si>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</si>
  <si>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</si>
  <si>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</si>
  <si>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</si>
  <si>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</si>
  <si>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</si>
  <si>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</si>
  <si>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</si>
  <si>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</si>
  <si>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</si>
  <si>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</si>
  <si>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</si>
  <si>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</si>
  <si>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</si>
  <si>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</si>
  <si>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</si>
  <si>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</si>
  <si>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</si>
  <si>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</si>
  <si>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</si>
  <si>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</si>
  <si>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</si>
  <si>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</si>
  <si>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</si>
  <si>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</si>
  <si>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</si>
  <si>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</si>
  <si>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</si>
  <si>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</si>
  <si>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</si>
  <si>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</si>
  <si>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</si>
  <si>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</si>
  <si>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</si>
  <si>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</si>
  <si>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</si>
  <si>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</si>
  <si>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</si>
  <si>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</si>
  <si>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</si>
  <si>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</si>
  <si>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</si>
  <si>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</si>
  <si>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</si>
  <si>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</si>
  <si>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</si>
  <si>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</si>
  <si>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</si>
  <si>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</si>
  <si>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</si>
  <si>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</si>
  <si>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</si>
  <si>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</si>
  <si>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</si>
  <si>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</si>
  <si>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</si>
  <si>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</si>
  <si>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</si>
  <si>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</si>
  <si>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</si>
  <si>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</si>
  <si>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</si>
  <si>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</si>
  <si>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</si>
  <si>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</si>
  <si>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</si>
  <si>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</si>
  <si>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</si>
  <si>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</si>
  <si>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</si>
  <si>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</si>
  <si>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</si>
  <si>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</si>
  <si>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</si>
  <si>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</si>
  <si>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</si>
  <si>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</si>
  <si>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</si>
  <si>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</si>
  <si>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</si>
  <si>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</si>
  <si>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</si>
  <si>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</si>
  <si>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</si>
  <si>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</si>
  <si>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</si>
  <si>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</si>
  <si>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</si>
  <si>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</si>
  <si>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</si>
  <si>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</si>
  <si>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</si>
  <si>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</si>
  <si>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</si>
  <si>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</si>
  <si>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</si>
  <si>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</si>
  <si>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</si>
  <si>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</si>
  <si>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</si>
  <si>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</si>
  <si>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</si>
  <si>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</si>
  <si>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</si>
  <si>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</si>
  <si>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</si>
  <si>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</si>
  <si>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</si>
  <si>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</si>
  <si>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</si>
  <si>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</si>
  <si>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</si>
  <si>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</si>
  <si>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</si>
  <si>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</si>
  <si>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</si>
  <si>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</si>
  <si>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</si>
  <si>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</si>
  <si>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</si>
  <si>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</si>
  <si>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</si>
  <si>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</si>
  <si>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</si>
  <si>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</si>
  <si>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</si>
  <si>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</si>
  <si>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</si>
  <si>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</si>
  <si>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</si>
  <si>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</si>
  <si>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</si>
  <si>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</si>
  <si>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</si>
  <si>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</si>
  <si>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</si>
  <si>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</si>
  <si>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</si>
  <si>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</si>
  <si>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</si>
  <si>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</si>
  <si>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</si>
  <si>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</si>
  <si>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</si>
  <si>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</si>
  <si>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</si>
  <si>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</si>
  <si>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</si>
  <si>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</si>
  <si>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</si>
  <si>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</si>
  <si>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</si>
  <si>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</si>
  <si>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</si>
  <si>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</si>
  <si>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</si>
  <si>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</si>
  <si>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</si>
  <si>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</si>
  <si>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</si>
  <si>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</si>
  <si>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</si>
  <si>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</si>
  <si>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</si>
  <si>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</si>
  <si>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</si>
  <si>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</si>
  <si>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</si>
  <si>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</si>
  <si>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</si>
  <si>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</si>
  <si>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</si>
  <si>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</si>
  <si>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</si>
  <si>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</si>
  <si>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</si>
  <si>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</si>
  <si>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</si>
  <si>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</si>
  <si>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</si>
  <si>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</si>
  <si>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</si>
  <si>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</si>
  <si>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</si>
  <si>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</si>
  <si>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</si>
  <si>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</si>
  <si>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</si>
  <si>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</si>
  <si>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</si>
  <si>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</si>
  <si>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</si>
  <si>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</si>
  <si>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</si>
  <si>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</si>
  <si>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</si>
  <si>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</si>
  <si>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</si>
  <si>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</si>
  <si>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</si>
  <si>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</si>
  <si>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</si>
  <si>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</si>
  <si>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</si>
  <si>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</si>
  <si>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</si>
  <si>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</si>
  <si>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</si>
  <si>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</si>
  <si>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</si>
  <si>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</si>
  <si>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</si>
  <si>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</si>
  <si>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</si>
  <si>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</si>
  <si>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</si>
  <si>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</si>
  <si>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</si>
  <si>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</si>
  <si>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</si>
  <si>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</si>
  <si>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</si>
  <si>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</si>
  <si>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</si>
  <si>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</si>
  <si>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</si>
  <si>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</si>
  <si>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</si>
  <si>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</si>
  <si>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</si>
  <si>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</si>
  <si>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</si>
  <si>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</si>
  <si>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</si>
  <si>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</si>
  <si>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</si>
  <si>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</si>
  <si>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</si>
  <si>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</si>
  <si>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</si>
  <si>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</si>
  <si>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</si>
  <si>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</si>
  <si>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</si>
  <si>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</si>
  <si>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</si>
  <si>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</si>
  <si>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</si>
  <si>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</si>
  <si>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</si>
  <si>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</si>
  <si>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</si>
  <si>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</si>
  <si>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</si>
  <si>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</si>
  <si>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</si>
  <si>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</si>
  <si>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</si>
  <si>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</si>
  <si>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</si>
  <si>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</si>
  <si>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</si>
  <si>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</si>
  <si>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</si>
  <si>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</si>
  <si>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</si>
  <si>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</si>
  <si>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</si>
  <si>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</si>
  <si>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</si>
  <si>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</si>
  <si>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</si>
  <si>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</si>
  <si>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</si>
  <si>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</si>
  <si>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</si>
  <si>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</si>
  <si>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</si>
  <si>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</si>
  <si>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</si>
  <si>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</si>
  <si>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</si>
  <si>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</si>
  <si>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</si>
  <si>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</si>
  <si>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</si>
  <si>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</si>
  <si>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</si>
  <si>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</si>
  <si>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</si>
  <si>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</si>
  <si>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</si>
  <si>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</si>
  <si>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</si>
  <si>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</si>
  <si>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</si>
  <si>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</si>
  <si>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</si>
  <si>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</si>
  <si>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</si>
  <si>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</si>
  <si>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</si>
  <si>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</si>
  <si>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</si>
  <si>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</si>
  <si>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</si>
  <si>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</si>
  <si>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</si>
  <si>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</si>
  <si>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</si>
  <si>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</si>
  <si>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</si>
  <si>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</si>
  <si>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</si>
  <si>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</si>
  <si>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</si>
  <si>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</si>
  <si>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</si>
  <si>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</si>
  <si>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</si>
  <si>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</si>
  <si>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</si>
  <si>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</si>
  <si>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</si>
  <si>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</si>
  <si>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</si>
  <si>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</si>
  <si>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</si>
  <si>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</si>
  <si>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</si>
  <si>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</si>
  <si>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</si>
  <si>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</si>
  <si>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</si>
  <si>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</si>
  <si>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</si>
  <si>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</si>
  <si>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</si>
  <si>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</si>
  <si>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</si>
  <si>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</si>
  <si>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</si>
  <si>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</si>
  <si>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</si>
  <si>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</si>
  <si>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</si>
  <si>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</si>
  <si>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</si>
  <si>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</si>
  <si>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</si>
  <si>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</si>
  <si>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</si>
  <si>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</si>
  <si>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</si>
  <si>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</si>
  <si>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</si>
  <si>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</si>
  <si>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</si>
  <si>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</si>
  <si>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</si>
  <si>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</si>
  <si>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</si>
  <si>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</si>
  <si>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</si>
  <si>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</si>
  <si>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</si>
  <si>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</si>
  <si>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</si>
  <si>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</si>
  <si>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</si>
  <si>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</si>
  <si>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</si>
  <si>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</si>
  <si>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</si>
  <si>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</si>
  <si>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</si>
  <si>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</si>
  <si>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</si>
  <si>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</si>
  <si>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</si>
  <si>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</si>
  <si>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</si>
  <si>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</si>
  <si>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</si>
  <si>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</si>
  <si>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</si>
  <si>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</si>
  <si>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</si>
  <si>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</si>
  <si>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</si>
  <si>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</si>
  <si>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</si>
  <si>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</si>
  <si>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</si>
  <si>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</si>
  <si>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</si>
  <si>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</si>
  <si>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</si>
  <si>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</si>
  <si>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</si>
  <si>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</si>
  <si>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</si>
  <si>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</si>
  <si>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</si>
  <si>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</si>
  <si>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</si>
  <si>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</si>
  <si>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</si>
  <si>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</si>
  <si>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</si>
  <si>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</si>
  <si>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</si>
  <si>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</si>
  <si>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</si>
  <si>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</si>
  <si>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</si>
  <si>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</si>
  <si>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</si>
  <si>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</si>
  <si>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</si>
  <si>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</si>
  <si>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</si>
  <si>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</si>
  <si>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</si>
  <si>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</si>
  <si>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</si>
  <si>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</si>
  <si>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</si>
  <si>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</si>
  <si>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</si>
  <si>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</si>
  <si>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</si>
  <si>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</si>
  <si>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</si>
  <si>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</si>
  <si>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</si>
  <si>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</si>
  <si>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</si>
  <si>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</si>
  <si>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</si>
  <si>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</si>
  <si>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</si>
  <si>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</si>
  <si>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</si>
  <si>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</si>
  <si>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</si>
  <si>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</si>
  <si>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</si>
  <si>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</si>
  <si>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</si>
  <si>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</si>
  <si>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</si>
  <si>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</si>
  <si>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</si>
  <si>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</si>
  <si>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</si>
  <si>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</si>
  <si>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</si>
  <si>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</si>
  <si>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</si>
  <si>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</si>
  <si>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</si>
  <si>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</si>
  <si>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</si>
  <si>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</si>
  <si>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</si>
  <si>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</si>
  <si>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</si>
  <si>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</si>
  <si>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</si>
  <si>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</si>
  <si>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</si>
  <si>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</si>
  <si>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</si>
  <si>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</si>
  <si>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</si>
  <si>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</si>
  <si>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</si>
  <si>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</si>
  <si>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</si>
  <si>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</si>
  <si>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</si>
  <si>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</si>
  <si>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</si>
  <si>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</si>
  <si>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</si>
  <si>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</si>
  <si>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</si>
  <si>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</si>
  <si>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</si>
  <si>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</si>
  <si>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</si>
  <si>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</si>
  <si>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</si>
  <si>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</si>
  <si>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</si>
  <si>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</si>
  <si>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</si>
  <si>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</si>
  <si>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</si>
  <si>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</si>
  <si>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</si>
  <si>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</si>
  <si>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</si>
  <si>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</si>
  <si>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</si>
  <si>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</si>
  <si>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</si>
  <si>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</si>
  <si>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</si>
  <si>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</si>
  <si>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</si>
  <si>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</si>
  <si>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</si>
  <si>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</si>
  <si>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</si>
  <si>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</si>
  <si>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</si>
  <si>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</si>
  <si>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</si>
  <si>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</si>
  <si>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</si>
  <si>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</si>
  <si>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</si>
  <si>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</si>
  <si>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</si>
  <si>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</si>
  <si>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</si>
  <si>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</si>
  <si>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</si>
  <si>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</si>
  <si>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</si>
  <si>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</si>
  <si>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</si>
  <si>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</si>
  <si>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</si>
  <si>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</si>
  <si>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</si>
  <si>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</si>
  <si>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</si>
  <si>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</si>
  <si>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</si>
  <si>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</si>
  <si>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</si>
  <si>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</si>
  <si>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</si>
  <si>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</si>
  <si>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</si>
  <si>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</si>
  <si>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</si>
  <si>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</si>
  <si>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</si>
  <si>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</si>
  <si>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</si>
  <si>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</si>
  <si>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</si>
  <si>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</si>
  <si>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</si>
  <si>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</si>
  <si>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</si>
  <si>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</si>
  <si>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</si>
  <si>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</si>
  <si>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</si>
  <si>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</si>
  <si>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</si>
  <si>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</si>
  <si>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</si>
  <si>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</si>
  <si>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</si>
  <si>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</si>
  <si>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</si>
  <si>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</si>
  <si>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</si>
  <si>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</si>
  <si>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</si>
  <si>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</si>
  <si>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</si>
  <si>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</si>
  <si>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</si>
  <si>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</si>
  <si>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</si>
  <si>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</si>
  <si>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</si>
  <si>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</si>
  <si>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</si>
  <si>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</si>
  <si>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</si>
  <si>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</si>
  <si>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</si>
  <si>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</si>
  <si>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</si>
  <si>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</si>
  <si>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</si>
  <si>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</si>
  <si>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</si>
  <si>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</si>
  <si>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</si>
  <si>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</si>
  <si>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</si>
  <si>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</si>
  <si>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</si>
  <si>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</si>
  <si>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</si>
  <si>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</si>
  <si>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</si>
  <si>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</si>
  <si>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</si>
  <si>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</si>
  <si>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</si>
  <si>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</si>
  <si>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</si>
  <si>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</si>
  <si>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</si>
  <si>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</si>
  <si>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</si>
  <si>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</si>
  <si>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</si>
  <si>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</si>
  <si>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</si>
  <si>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</si>
  <si>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</si>
  <si>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</si>
  <si>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</si>
  <si>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</si>
  <si>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</si>
  <si>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</si>
  <si>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</si>
  <si>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</si>
  <si>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</si>
  <si>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</si>
  <si>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</si>
  <si>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</si>
  <si>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</si>
  <si>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</si>
  <si>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</si>
  <si>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</si>
  <si>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</si>
  <si>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</si>
  <si>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</si>
  <si>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</si>
  <si>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</si>
  <si>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</si>
  <si>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</si>
  <si>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</si>
  <si>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</si>
  <si>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</si>
  <si>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</si>
  <si>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</si>
  <si>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</si>
  <si>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</si>
  <si>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</si>
  <si>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</si>
  <si>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</si>
  <si>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</si>
  <si>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</si>
  <si>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</si>
  <si>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</si>
  <si>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</si>
  <si>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</si>
  <si>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</si>
  <si>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</si>
  <si>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</si>
  <si>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</si>
  <si>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</si>
  <si>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</si>
  <si>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</si>
  <si>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</si>
  <si>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</si>
  <si>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</si>
  <si>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</si>
  <si>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</si>
  <si>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</si>
  <si>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</si>
  <si>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</si>
  <si>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</si>
  <si>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</si>
  <si>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</si>
  <si>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</si>
  <si>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</si>
  <si>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</si>
  <si>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</si>
  <si>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</si>
  <si>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</si>
  <si>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</si>
  <si>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</si>
  <si>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</si>
  <si>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</si>
  <si>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</si>
  <si>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</si>
  <si>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</si>
  <si>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</si>
  <si>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</si>
  <si>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</si>
  <si>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</si>
  <si>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</si>
  <si>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</si>
  <si>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</si>
  <si>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</si>
  <si>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</si>
  <si>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</si>
  <si>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</si>
  <si>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</si>
  <si>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</si>
  <si>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</si>
  <si>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</si>
  <si>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</si>
  <si>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</si>
  <si>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</si>
  <si>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</si>
  <si>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</si>
  <si>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</si>
  <si>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</si>
  <si>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</si>
  <si>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</si>
  <si>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</si>
  <si>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</si>
  <si>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</si>
  <si>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</si>
  <si>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</si>
  <si>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</si>
  <si>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</si>
  <si>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</si>
  <si>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</si>
  <si>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</si>
  <si>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</si>
  <si>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</si>
  <si>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</si>
  <si>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</si>
  <si>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</si>
  <si>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</si>
  <si>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</si>
  <si>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</si>
  <si>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</si>
  <si>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</si>
  <si>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</si>
  <si>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</si>
  <si>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</si>
  <si>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</si>
  <si>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</si>
  <si>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</si>
  <si>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</si>
  <si>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</si>
  <si>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</si>
  <si>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</si>
  <si>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</si>
  <si>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</si>
  <si>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</si>
  <si>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</si>
  <si>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</si>
  <si>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</si>
  <si>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</si>
  <si>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</si>
  <si>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</si>
  <si>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</si>
  <si>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</si>
  <si>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</si>
  <si>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</si>
  <si>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</si>
  <si>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</si>
  <si>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</si>
  <si>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</si>
  <si>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</si>
  <si>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</si>
  <si>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</si>
  <si>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</si>
  <si>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</si>
  <si>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</si>
  <si>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</si>
  <si>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</si>
  <si>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</si>
  <si>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</si>
  <si>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</si>
  <si>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</si>
  <si>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</si>
  <si>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</si>
  <si>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</si>
  <si>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</si>
  <si>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</si>
  <si>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</si>
  <si>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</si>
  <si>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</si>
  <si>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</si>
  <si>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</si>
  <si>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</si>
  <si>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</si>
  <si>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</si>
  <si>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</si>
  <si>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</si>
  <si>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</si>
  <si>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</si>
  <si>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</si>
  <si>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</si>
  <si>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</si>
  <si>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</si>
  <si>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</si>
  <si>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</si>
  <si>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</si>
  <si>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</si>
  <si>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</si>
  <si>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</si>
  <si>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</si>
  <si>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</si>
  <si>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</si>
  <si>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</si>
  <si>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</si>
  <si>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</si>
  <si>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</si>
  <si>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</si>
  <si>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</si>
  <si>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</si>
  <si>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</si>
  <si>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</si>
  <si>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</si>
  <si>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</si>
  <si>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</si>
  <si>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</si>
  <si>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</si>
  <si>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</si>
  <si>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</si>
  <si>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</si>
  <si>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</si>
  <si>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</si>
  <si>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</si>
  <si>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</si>
  <si>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</si>
  <si>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</si>
  <si>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</si>
  <si>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</si>
  <si>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</si>
  <si>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</si>
  <si>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</si>
  <si>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</si>
  <si>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</si>
  <si>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</si>
  <si>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</si>
  <si>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</si>
  <si>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</si>
  <si>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</si>
  <si>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</si>
  <si>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</si>
  <si>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</si>
  <si>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</si>
  <si>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</si>
  <si>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</si>
  <si>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</si>
  <si>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</si>
  <si>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</si>
  <si>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</si>
  <si>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</si>
  <si>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</si>
  <si>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</si>
  <si>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</si>
  <si>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</si>
  <si>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</si>
  <si>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</si>
  <si>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</si>
  <si>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</si>
  <si>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</si>
  <si>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</si>
  <si>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</si>
  <si>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</si>
  <si>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</si>
  <si>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</si>
  <si>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</si>
  <si>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</si>
  <si>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</si>
  <si>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</si>
  <si>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</si>
  <si>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</si>
  <si>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</si>
  <si>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</si>
  <si>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</si>
  <si>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</si>
  <si>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</si>
  <si>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</si>
  <si>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</si>
  <si>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</si>
  <si>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</si>
  <si>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</si>
  <si>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</si>
  <si>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</si>
  <si>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</si>
  <si>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</si>
  <si>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</si>
  <si>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</si>
  <si>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</si>
  <si>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</si>
  <si>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</si>
  <si>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</si>
  <si>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</si>
  <si>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</si>
  <si>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</si>
  <si>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</si>
  <si>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</si>
  <si>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</si>
  <si>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</si>
  <si>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</si>
  <si>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</si>
  <si>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</si>
  <si>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</si>
  <si>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</si>
  <si>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</si>
  <si>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</si>
  <si>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</si>
  <si>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</si>
  <si>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</si>
  <si>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</si>
  <si>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</si>
  <si>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</si>
  <si>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</si>
  <si>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</si>
  <si>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</si>
  <si>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</si>
  <si>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</si>
  <si>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</si>
  <si>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</si>
  <si>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</si>
  <si>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</si>
  <si>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</si>
  <si>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</si>
  <si>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</si>
  <si>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</si>
  <si>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</si>
  <si>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</si>
  <si>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</si>
  <si>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</si>
  <si>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</si>
  <si>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</si>
  <si>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</si>
  <si>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</si>
  <si>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</si>
  <si>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</si>
  <si>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</si>
  <si>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</si>
  <si>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</si>
  <si>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</si>
  <si>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</si>
  <si>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</si>
  <si>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</si>
  <si>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</si>
  <si>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</si>
  <si>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</si>
  <si>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</si>
  <si>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</si>
  <si>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</si>
  <si>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</si>
  <si>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</si>
  <si>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</si>
  <si>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</si>
  <si>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</si>
  <si>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</si>
  <si>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</si>
  <si>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</si>
  <si>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</si>
  <si>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</si>
  <si>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</si>
  <si>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</si>
  <si>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</si>
  <si>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</si>
  <si>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</si>
  <si>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</si>
  <si>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</si>
  <si>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</si>
  <si>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</si>
  <si>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</si>
  <si>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</si>
  <si>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</si>
  <si>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</si>
  <si>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</si>
  <si>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</si>
  <si>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</si>
  <si>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</si>
  <si>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</si>
  <si>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</si>
  <si>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</si>
  <si>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</si>
  <si>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</si>
  <si>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</si>
  <si>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</si>
  <si>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</si>
  <si>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</si>
  <si>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</si>
  <si>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</si>
  <si>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</si>
  <si>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</si>
  <si>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</si>
  <si>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</si>
  <si>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</si>
  <si>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</si>
  <si>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</si>
  <si>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</si>
  <si>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</si>
  <si>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</si>
  <si>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</si>
  <si>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</si>
  <si>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</si>
  <si>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</si>
  <si>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</si>
  <si>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</si>
  <si>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</si>
  <si>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</si>
  <si>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</si>
  <si>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</si>
  <si>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</si>
  <si>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</si>
  <si>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</si>
  <si>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</si>
  <si>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</si>
  <si>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</si>
  <si>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</si>
  <si>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</si>
  <si>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</si>
  <si>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</si>
  <si>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</si>
  <si>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</si>
  <si>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</si>
  <si>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</si>
  <si>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</si>
  <si>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</si>
  <si>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</si>
  <si>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</si>
  <si>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</si>
  <si>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</si>
  <si>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</si>
  <si>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</si>
  <si>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</si>
  <si>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</si>
  <si>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</si>
  <si>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</si>
  <si>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</si>
  <si>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</si>
  <si>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</si>
  <si>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</si>
  <si>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</si>
  <si>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</si>
  <si>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</si>
  <si>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</si>
  <si>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</si>
  <si>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</si>
  <si>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</si>
  <si>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</si>
  <si>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</si>
  <si>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</si>
  <si>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</si>
  <si>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</si>
  <si>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</si>
  <si>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</si>
  <si>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</si>
  <si>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</si>
  <si>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</si>
  <si>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</si>
  <si>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</si>
  <si>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</si>
  <si>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</si>
  <si>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</si>
  <si>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</si>
  <si>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</si>
  <si>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</si>
  <si>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</si>
  <si>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</si>
  <si>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</si>
  <si>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</si>
  <si>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</si>
  <si>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</si>
  <si>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</si>
  <si>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</si>
  <si>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</si>
  <si>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</si>
  <si>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</si>
  <si>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</si>
  <si>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</si>
  <si>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</si>
  <si>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</si>
  <si>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</si>
  <si>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</si>
  <si>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</si>
  <si>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</si>
  <si>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</si>
  <si>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</si>
  <si>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</si>
  <si>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</si>
  <si>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</si>
  <si>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</si>
  <si>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</si>
  <si>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</si>
  <si>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</si>
  <si>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</si>
  <si>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</si>
  <si>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</si>
  <si>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</si>
  <si>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</si>
  <si>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</si>
  <si>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</si>
  <si>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</si>
  <si>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</si>
  <si>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</si>
  <si>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</si>
  <si>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</si>
  <si>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</si>
  <si>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</si>
  <si>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</si>
  <si>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</si>
  <si>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</si>
  <si>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</si>
  <si>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</si>
  <si>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</si>
  <si>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</si>
  <si>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</si>
  <si>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</si>
  <si>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</si>
  <si>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</si>
  <si>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</si>
  <si>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</si>
  <si>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</si>
  <si>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</si>
  <si>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</si>
  <si>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</si>
  <si>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</si>
  <si>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</si>
  <si>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</si>
  <si>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</si>
  <si>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</si>
  <si>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</si>
  <si>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</si>
  <si>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</si>
  <si>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</si>
  <si>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</si>
  <si>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</si>
  <si>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</si>
  <si>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</si>
  <si>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</si>
  <si>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</si>
  <si>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</si>
  <si>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</si>
  <si>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</si>
  <si>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</si>
  <si>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</si>
  <si>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</si>
  <si>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</si>
  <si>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</si>
  <si>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</si>
  <si>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</si>
  <si>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</si>
  <si>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</si>
  <si>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</si>
  <si>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</si>
  <si>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</si>
  <si>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</si>
  <si>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</si>
  <si>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</si>
  <si>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</si>
  <si>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</si>
  <si>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</si>
  <si>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</si>
  <si>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</si>
  <si>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</si>
  <si>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</si>
  <si>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</si>
  <si>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</si>
  <si>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</si>
  <si>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</si>
  <si>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</si>
  <si>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</si>
  <si>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</si>
  <si>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</si>
  <si>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</si>
  <si>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</si>
  <si>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</si>
  <si>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</si>
  <si>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</si>
  <si>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</si>
  <si>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</si>
  <si>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</si>
  <si>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</si>
  <si>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</si>
  <si>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</si>
  <si>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</si>
  <si>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</si>
  <si>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</si>
  <si>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</si>
  <si>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</si>
  <si>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</si>
  <si>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</si>
  <si>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</si>
  <si>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</si>
  <si>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</si>
  <si>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</si>
  <si>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</si>
  <si>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</si>
  <si>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</si>
  <si>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</si>
  <si>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</si>
  <si>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</si>
  <si>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</si>
  <si>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</si>
  <si>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</si>
  <si>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</si>
  <si>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</si>
  <si>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</si>
  <si>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</si>
  <si>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</si>
  <si>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</si>
  <si>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</si>
  <si>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</si>
  <si>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</si>
  <si>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</si>
  <si>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</si>
  <si>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</si>
  <si>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</si>
  <si>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</si>
  <si>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</si>
  <si>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</si>
  <si>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</si>
  <si>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</si>
  <si>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</si>
  <si>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</si>
  <si>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</si>
  <si>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</si>
  <si>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</si>
  <si>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</si>
  <si>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</si>
  <si>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</si>
  <si>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</si>
  <si>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</si>
  <si>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</si>
  <si>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</si>
  <si>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</si>
  <si>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</si>
  <si>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</si>
  <si>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</si>
  <si>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</si>
  <si>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</si>
  <si>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</si>
  <si>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</si>
  <si>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</si>
  <si>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</si>
  <si>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</si>
  <si>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</si>
  <si>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</si>
  <si>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</si>
  <si>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</si>
  <si>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</si>
  <si>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</si>
  <si>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</si>
  <si>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</si>
  <si>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</si>
  <si>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</si>
  <si>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</si>
  <si>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</si>
  <si>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</si>
  <si>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</si>
  <si>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</si>
  <si>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</si>
  <si>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</si>
  <si>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</si>
  <si>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</si>
  <si>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</si>
  <si>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</si>
  <si>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</si>
  <si>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</si>
  <si>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</si>
  <si>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</si>
  <si>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</si>
  <si>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</si>
  <si>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</si>
  <si>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</si>
  <si>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</si>
  <si>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</si>
  <si>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</si>
  <si>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</si>
  <si>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</si>
  <si>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</si>
  <si>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</si>
  <si>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</si>
  <si>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</si>
  <si>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</si>
  <si>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</si>
  <si>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</si>
  <si>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</si>
  <si>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</si>
  <si>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</si>
  <si>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</si>
  <si>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</si>
  <si>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</si>
  <si>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</si>
  <si>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</si>
  <si>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</si>
  <si>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</si>
  <si>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</si>
  <si>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</si>
  <si>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</si>
  <si>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</si>
  <si>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</si>
  <si>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</si>
  <si>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</si>
  <si>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</si>
  <si>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</si>
  <si>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</si>
  <si>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</si>
  <si>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</si>
  <si>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</si>
  <si>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</si>
  <si>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</si>
  <si>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</si>
  <si>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</si>
  <si>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</si>
  <si>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</si>
  <si>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</si>
  <si>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</si>
  <si>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</si>
  <si>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</si>
  <si>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</si>
  <si>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</si>
  <si>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</si>
  <si>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</si>
  <si>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</si>
  <si>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</si>
  <si>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</si>
  <si>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</si>
  <si>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</si>
  <si>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</si>
  <si>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</si>
  <si>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</si>
  <si>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</si>
  <si>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</si>
  <si>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</si>
  <si>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</si>
  <si>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</si>
  <si>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</si>
  <si>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</si>
  <si>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</si>
  <si>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</si>
  <si>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</si>
  <si>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</si>
  <si>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</si>
  <si>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</si>
  <si>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</si>
  <si>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</si>
  <si>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</si>
  <si>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</si>
  <si>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</si>
  <si>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</si>
  <si>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</si>
  <si>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</si>
  <si>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</si>
  <si>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</si>
  <si>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</si>
  <si>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</si>
  <si>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</si>
  <si>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</si>
  <si>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</si>
  <si>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</si>
  <si>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</si>
  <si>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</si>
  <si>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</si>
  <si>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</si>
  <si>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</si>
  <si>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</si>
  <si>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</si>
  <si>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</si>
  <si>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</si>
  <si>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</si>
  <si>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</si>
  <si>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</si>
  <si>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</si>
  <si>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</si>
  <si>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</si>
  <si>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</si>
  <si>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</si>
  <si>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</si>
  <si>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</si>
  <si>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</si>
  <si>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</si>
  <si>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</si>
  <si>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</si>
  <si>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</si>
  <si>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</si>
  <si>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</si>
  <si>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</si>
  <si>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</si>
  <si>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</si>
  <si>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</si>
  <si>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</si>
  <si>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</si>
  <si>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</si>
  <si>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</si>
  <si>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</si>
  <si>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</si>
  <si>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</si>
  <si>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</si>
  <si>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</si>
  <si>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</si>
  <si>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</si>
  <si>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</si>
  <si>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</si>
  <si>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</si>
  <si>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</si>
  <si>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</si>
  <si>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</si>
  <si>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</si>
  <si>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</si>
  <si>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</si>
  <si>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</si>
  <si>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</si>
  <si>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</si>
  <si>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</si>
  <si>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</si>
  <si>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</si>
  <si>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</si>
  <si>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</si>
  <si>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</si>
  <si>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</si>
  <si>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</si>
  <si>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</si>
  <si>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</si>
  <si>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</si>
  <si>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</si>
  <si>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</si>
  <si>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</si>
  <si>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</si>
  <si>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</si>
  <si>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</si>
  <si>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</si>
  <si>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</si>
  <si>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</si>
  <si>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</si>
  <si>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</si>
  <si>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</si>
  <si>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</si>
  <si>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</si>
  <si>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</si>
  <si>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</si>
  <si>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</si>
  <si>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</si>
  <si>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</si>
  <si>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</si>
  <si>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</si>
  <si>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</si>
  <si>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</si>
  <si>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</si>
  <si>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</si>
  <si>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</si>
  <si>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</si>
  <si>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</si>
  <si>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</si>
  <si>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</si>
  <si>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</si>
  <si>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</si>
  <si>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</si>
  <si>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</si>
  <si>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</si>
  <si>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</si>
  <si>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</si>
  <si>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</si>
  <si>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</si>
  <si>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</si>
  <si>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</si>
  <si>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</si>
  <si>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</si>
  <si>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</si>
  <si>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</si>
  <si>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</si>
  <si>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</si>
  <si>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</si>
  <si>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</si>
  <si>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</si>
  <si>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</si>
  <si>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</si>
  <si>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</si>
  <si>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</si>
  <si>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</si>
  <si>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</si>
  <si>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</si>
  <si>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</si>
  <si>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</si>
  <si>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</si>
  <si>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</si>
  <si>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</si>
  <si>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</si>
  <si>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</si>
  <si>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</si>
  <si>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</si>
  <si>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</si>
  <si>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</si>
  <si>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</si>
  <si>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</si>
  <si>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</si>
  <si>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</si>
  <si>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</si>
  <si>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</si>
  <si>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</si>
  <si>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</si>
  <si>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</si>
  <si>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</si>
  <si>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</si>
  <si>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</si>
  <si>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</si>
  <si>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</si>
  <si>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</si>
  <si>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</si>
  <si>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</si>
  <si>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</si>
  <si>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</si>
  <si>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</si>
  <si>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</si>
  <si>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</si>
  <si>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</si>
  <si>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</si>
  <si>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</si>
  <si>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</si>
  <si>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</si>
  <si>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</si>
  <si>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</si>
  <si>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</si>
  <si>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</si>
  <si>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</si>
  <si>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</si>
  <si>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</si>
  <si>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</si>
  <si>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</si>
  <si>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</si>
  <si>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</si>
  <si>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</si>
  <si>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</si>
  <si>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</si>
  <si>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</si>
  <si>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</si>
  <si>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</si>
  <si>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</si>
  <si>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</si>
  <si>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</si>
  <si>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</si>
  <si>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</si>
  <si>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</si>
  <si>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</si>
  <si>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</si>
  <si>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</si>
  <si>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</si>
  <si>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</si>
  <si>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</si>
  <si>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</si>
  <si>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</si>
  <si>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</si>
  <si>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</si>
  <si>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</si>
  <si>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</si>
  <si>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</si>
  <si>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</si>
  <si>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</si>
  <si>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</si>
  <si>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</si>
  <si>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</si>
  <si>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</si>
  <si>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</si>
  <si>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</si>
  <si>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</si>
  <si>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</si>
  <si>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</si>
  <si>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</si>
  <si>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</si>
  <si>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</si>
  <si>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</si>
  <si>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</si>
  <si>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</si>
  <si>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</si>
  <si>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</si>
  <si>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</si>
  <si>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</si>
  <si>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</si>
  <si>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</si>
  <si>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</si>
  <si>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</si>
  <si>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</si>
  <si>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</si>
  <si>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</si>
  <si>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</si>
  <si>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</si>
  <si>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</si>
  <si>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</si>
  <si>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</si>
  <si>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</si>
  <si>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</si>
  <si>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</si>
  <si>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</si>
  <si>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</si>
  <si>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</si>
  <si>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</si>
  <si>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</si>
  <si>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</si>
  <si>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</si>
  <si>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</si>
  <si>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</si>
  <si>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</si>
  <si>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</si>
  <si>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</si>
  <si>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</si>
  <si>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</si>
  <si>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</si>
  <si>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</si>
  <si>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</si>
  <si>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</si>
  <si>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</si>
  <si>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</si>
  <si>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</si>
  <si>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</si>
  <si>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</si>
  <si>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</si>
  <si>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</si>
  <si>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</si>
  <si>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</si>
  <si>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</si>
  <si>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</si>
  <si>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</si>
  <si>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</si>
  <si>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</si>
  <si>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</si>
  <si>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</si>
  <si>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</si>
  <si>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</si>
  <si>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</si>
  <si>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</si>
  <si>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</si>
  <si>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</si>
  <si>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</si>
  <si>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</si>
  <si>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</si>
  <si>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</si>
  <si>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</si>
  <si>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</si>
  <si>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</si>
  <si>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</si>
  <si>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</si>
  <si>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</si>
  <si>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</si>
  <si>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</si>
  <si>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</si>
  <si>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</si>
  <si>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</si>
  <si>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</si>
  <si>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</si>
  <si>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</si>
  <si>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</si>
  <si>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</si>
  <si>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</si>
  <si>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</si>
  <si>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</si>
  <si>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</si>
  <si>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</si>
  <si>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</si>
  <si>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</si>
  <si>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</si>
  <si>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</si>
  <si>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</si>
  <si>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</si>
  <si>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</si>
  <si>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</si>
  <si>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</si>
  <si>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</si>
  <si>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</si>
  <si>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</si>
  <si>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</si>
  <si>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</si>
  <si>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</si>
  <si>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</si>
  <si>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</si>
  <si>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</si>
  <si>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</si>
  <si>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</si>
  <si>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</si>
  <si>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</si>
  <si>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</si>
  <si>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</si>
  <si>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</si>
  <si>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</si>
  <si>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</si>
  <si>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</si>
  <si>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</si>
  <si>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</si>
  <si>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</si>
  <si>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</si>
  <si>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</si>
  <si>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</si>
  <si>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</si>
  <si>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</si>
  <si>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</si>
  <si>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</si>
  <si>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</si>
  <si>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</si>
  <si>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</si>
  <si>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</si>
  <si>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</si>
  <si>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</si>
  <si>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</si>
  <si>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</si>
  <si>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</si>
  <si>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</si>
  <si>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</si>
  <si>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</si>
  <si>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</si>
  <si>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</si>
  <si>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</si>
  <si>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</si>
  <si>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</si>
  <si>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</si>
  <si>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</si>
  <si>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</si>
  <si>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</si>
  <si>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</si>
  <si>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</si>
  <si>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</si>
  <si>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</si>
  <si>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</si>
  <si>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</si>
  <si>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</si>
  <si>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</si>
  <si>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</si>
  <si>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</si>
  <si>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</si>
  <si>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</si>
  <si>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</si>
  <si>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</si>
  <si>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</si>
  <si>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</si>
  <si>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</si>
  <si>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</si>
  <si>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</si>
  <si>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</si>
  <si>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</si>
  <si>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</si>
  <si>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</si>
  <si>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</si>
  <si>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</si>
  <si>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</si>
  <si>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</si>
  <si>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</si>
  <si>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</si>
  <si>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</si>
  <si>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</si>
  <si>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</si>
  <si>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</si>
  <si>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</si>
  <si>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</si>
  <si>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</si>
  <si>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</si>
  <si>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</si>
  <si>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</si>
  <si>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</si>
  <si>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</si>
  <si>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</si>
  <si>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</si>
  <si>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</si>
  <si>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</si>
  <si>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</si>
  <si>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</si>
  <si>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</si>
  <si>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</si>
  <si>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</si>
  <si>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</si>
  <si>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</si>
  <si>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</si>
  <si>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</si>
  <si>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</si>
  <si>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</si>
  <si>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</si>
  <si>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</si>
  <si>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</si>
  <si>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</si>
  <si>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</si>
  <si>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</si>
  <si>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</si>
  <si>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</si>
  <si>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</si>
  <si>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</si>
  <si>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</si>
  <si>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</si>
  <si>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</si>
  <si>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</si>
  <si>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</si>
  <si>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</si>
  <si>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</si>
  <si>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</si>
  <si>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</si>
  <si>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</si>
  <si>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</si>
  <si>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</si>
  <si>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</si>
  <si>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</si>
  <si>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</si>
  <si>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</si>
  <si>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</si>
  <si>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</si>
  <si>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</si>
  <si>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</si>
  <si>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</si>
  <si>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</si>
  <si>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</si>
  <si>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</si>
  <si>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</si>
  <si>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</si>
  <si>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</si>
  <si>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</si>
  <si>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</si>
  <si>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</si>
  <si>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</si>
  <si>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</si>
  <si>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</si>
  <si>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</si>
  <si>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</si>
  <si>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</si>
  <si>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</si>
  <si>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</si>
  <si>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</si>
  <si>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</si>
  <si>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</si>
  <si>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</si>
  <si>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</si>
  <si>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</si>
  <si>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</si>
  <si>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</si>
  <si>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</si>
  <si>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</si>
  <si>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</si>
  <si>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</si>
  <si>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</si>
  <si>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</si>
  <si>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</si>
  <si>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</si>
  <si>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</si>
  <si>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</si>
  <si>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</si>
  <si>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</si>
  <si>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</si>
  <si>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</si>
  <si>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</si>
  <si>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</si>
  <si>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</si>
  <si>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</si>
  <si>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</si>
  <si>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</si>
  <si>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</si>
  <si>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</si>
  <si>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</si>
  <si>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</si>
  <si>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</si>
  <si>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</si>
  <si>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</si>
  <si>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</si>
  <si>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</si>
  <si>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</si>
  <si>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</si>
  <si>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</si>
  <si>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</si>
  <si>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</si>
  <si>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</si>
  <si>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</si>
  <si>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</si>
  <si>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</si>
  <si>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</si>
  <si>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</si>
  <si>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</si>
  <si>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</si>
  <si>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</si>
  <si>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</si>
  <si>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</si>
  <si>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</si>
  <si>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</si>
  <si>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</si>
  <si>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</si>
  <si>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</si>
  <si>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</si>
  <si>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</si>
  <si>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</si>
  <si>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</si>
  <si>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</si>
  <si>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</si>
  <si>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</si>
  <si>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</si>
  <si>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</si>
  <si>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</si>
  <si>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</si>
  <si>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</si>
  <si>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</si>
  <si>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</si>
  <si>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</si>
  <si>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</si>
  <si>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</si>
  <si>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</si>
  <si>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</si>
  <si>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</si>
  <si>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</si>
  <si>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</si>
  <si>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</si>
  <si>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</si>
  <si>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</si>
  <si>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</si>
  <si>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</si>
  <si>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</si>
  <si>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</si>
  <si>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</si>
  <si>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</si>
  <si>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</si>
  <si>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</si>
  <si>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</si>
  <si>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</si>
  <si>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</si>
  <si>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</si>
  <si>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</si>
  <si>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</si>
  <si>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</si>
  <si>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</si>
  <si>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</si>
  <si>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</si>
  <si>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</si>
  <si>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</si>
  <si>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</si>
  <si>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</si>
  <si>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</si>
  <si>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</si>
  <si>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</si>
  <si>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</si>
  <si>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</si>
  <si>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</si>
  <si>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</si>
  <si>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</si>
  <si>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</si>
  <si>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</si>
  <si>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</si>
  <si>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</si>
  <si>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</si>
  <si>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</si>
  <si>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</si>
  <si>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</si>
  <si>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</si>
  <si>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</si>
  <si>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</si>
  <si>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</si>
  <si>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</si>
  <si>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</si>
  <si>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</si>
  <si>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</si>
  <si>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</si>
  <si>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</si>
  <si>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</si>
  <si>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</si>
  <si>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</si>
  <si>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</si>
  <si>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</si>
  <si>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</si>
  <si>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</si>
  <si>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</si>
  <si>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</si>
  <si>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</si>
  <si>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</si>
  <si>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</si>
  <si>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</si>
  <si>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</si>
  <si>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</si>
  <si>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</si>
  <si>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</si>
  <si>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</si>
  <si>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</si>
  <si>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</si>
  <si>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</si>
  <si>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</si>
  <si>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</si>
  <si>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</si>
  <si>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</si>
  <si>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</si>
  <si>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</si>
  <si>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</si>
  <si>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</si>
  <si>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</si>
  <si>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</si>
  <si>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</si>
  <si>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</si>
  <si>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</si>
  <si>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</si>
  <si>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</si>
  <si>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</si>
  <si>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</si>
  <si>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</si>
  <si>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</si>
  <si>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</si>
  <si>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</si>
  <si>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</si>
  <si>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</si>
  <si>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</si>
  <si>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</si>
  <si>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</si>
  <si>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</si>
  <si>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</si>
  <si>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</si>
  <si>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</si>
  <si>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</si>
  <si>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</si>
  <si>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</si>
  <si>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</si>
  <si>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</si>
  <si>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</si>
  <si>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</si>
  <si>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</si>
  <si>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</si>
  <si>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</si>
  <si>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</si>
  <si>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</si>
  <si>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</si>
  <si>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</si>
  <si>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</si>
  <si>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</si>
  <si>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</si>
  <si>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</si>
  <si>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</si>
  <si>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</si>
  <si>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</si>
  <si>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</si>
  <si>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</si>
  <si>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</si>
  <si>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</si>
  <si>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</si>
  <si>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</si>
  <si>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</si>
  <si>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</si>
  <si>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</si>
  <si>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</si>
  <si>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</si>
  <si>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</si>
  <si>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</si>
  <si>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</si>
  <si>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</si>
  <si>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</si>
  <si>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</si>
  <si>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</si>
  <si>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</si>
  <si>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</si>
  <si>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</si>
  <si>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</si>
  <si>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</si>
  <si>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</si>
  <si>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</si>
  <si>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</si>
  <si>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</si>
  <si>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</si>
  <si>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</si>
  <si>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</si>
  <si>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</si>
  <si>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</si>
  <si>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</si>
  <si>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</si>
  <si>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</si>
  <si>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</si>
  <si>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</si>
  <si>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</si>
  <si>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</si>
  <si>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</si>
  <si>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</si>
  <si>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</si>
  <si>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</si>
  <si>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</si>
  <si>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</si>
  <si>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</si>
  <si>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</si>
  <si>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</si>
  <si>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</si>
  <si>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</si>
  <si>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</si>
  <si>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</si>
  <si>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</si>
  <si>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</si>
  <si>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</si>
  <si>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</si>
  <si>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</si>
  <si>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</si>
  <si>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</si>
  <si>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</si>
  <si>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</si>
  <si>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</si>
  <si>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</si>
  <si>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</si>
  <si>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</si>
  <si>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</si>
  <si>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</si>
  <si>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</si>
  <si>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</si>
  <si>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</si>
  <si>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</si>
  <si>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</si>
  <si>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</si>
  <si>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</si>
  <si>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</si>
  <si>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</si>
  <si>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</si>
  <si>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</si>
  <si>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</si>
  <si>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</si>
  <si>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</si>
  <si>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</si>
  <si>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</si>
  <si>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</si>
  <si>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</si>
  <si>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</si>
  <si>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</si>
  <si>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</si>
  <si>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</si>
  <si>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</si>
  <si>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</si>
  <si>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</si>
  <si>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</si>
  <si>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</si>
  <si>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</si>
  <si>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</si>
  <si>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</si>
  <si>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</si>
  <si>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</si>
  <si>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</si>
  <si>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</si>
  <si>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</si>
  <si>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</si>
  <si>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</si>
  <si>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</si>
  <si>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</si>
  <si>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</si>
  <si>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</si>
  <si>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</si>
  <si>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</si>
  <si>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</si>
  <si>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</si>
  <si>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</si>
  <si>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</si>
  <si>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</si>
  <si>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</si>
  <si>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</si>
  <si>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</si>
  <si>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</si>
  <si>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</si>
  <si>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</si>
  <si>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</si>
  <si>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</si>
  <si>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</si>
  <si>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</si>
  <si>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</si>
  <si>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</si>
  <si>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</si>
  <si>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</si>
  <si>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</si>
  <si>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</si>
  <si>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</si>
  <si>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</si>
  <si>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</si>
  <si>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</si>
  <si>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</si>
  <si>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</si>
  <si>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</si>
  <si>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</si>
  <si>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</si>
  <si>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</si>
  <si>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</si>
  <si>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</si>
  <si>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</si>
  <si>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</si>
  <si>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</si>
  <si>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</si>
  <si>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</si>
  <si>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</si>
  <si>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</si>
  <si>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</si>
  <si>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</si>
  <si>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</si>
  <si>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</si>
  <si>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</si>
  <si>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</si>
  <si>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</si>
  <si>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</si>
  <si>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</si>
  <si>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</si>
  <si>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</si>
  <si>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</si>
  <si>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</si>
  <si>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</si>
  <si>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</si>
  <si>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</si>
  <si>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</si>
  <si>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</si>
  <si>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</si>
  <si>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</si>
  <si>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</si>
  <si>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</si>
  <si>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</si>
  <si>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</si>
  <si>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</si>
  <si>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</si>
  <si>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</si>
  <si>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</si>
  <si>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</si>
  <si>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</si>
  <si>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</si>
  <si>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</si>
  <si>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</si>
  <si>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</si>
  <si>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</si>
  <si>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</si>
  <si>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</si>
  <si>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</si>
  <si>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</si>
  <si>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</si>
  <si>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</si>
  <si>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</si>
  <si>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</si>
  <si>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</si>
  <si>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</si>
  <si>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</si>
  <si>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</si>
  <si>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</si>
  <si>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</si>
  <si>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</si>
  <si>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</si>
  <si>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</si>
  <si>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</si>
  <si>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</si>
  <si>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</si>
  <si>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</si>
  <si>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</si>
  <si>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</si>
  <si>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</si>
  <si>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</si>
  <si>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</si>
  <si>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</si>
  <si>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</si>
  <si>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</si>
  <si>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</si>
  <si>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</si>
  <si>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</si>
  <si>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</si>
  <si>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</si>
  <si>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</si>
  <si>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</si>
  <si>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</si>
  <si>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</si>
  <si>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</si>
  <si>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</si>
  <si>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</si>
  <si>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</si>
  <si>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</si>
  <si>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</si>
  <si>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</si>
  <si>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</si>
  <si>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</si>
  <si>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</si>
  <si>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</si>
  <si>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</si>
  <si>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</si>
  <si>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</si>
  <si>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</si>
  <si>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</si>
  <si>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</si>
  <si>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</si>
  <si>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</si>
  <si>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</si>
  <si>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</si>
  <si>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</si>
  <si>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</si>
  <si>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</si>
  <si>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</si>
  <si>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</si>
  <si>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</si>
  <si>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</si>
  <si>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</si>
  <si>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</si>
  <si>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</si>
  <si>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</si>
  <si>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</si>
  <si>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</si>
  <si>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</si>
  <si>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</si>
  <si>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</si>
  <si>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</si>
  <si>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</si>
  <si>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</si>
  <si>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</si>
  <si>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</si>
  <si>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</si>
  <si>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</si>
  <si>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</si>
  <si>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</si>
  <si>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</si>
  <si>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</si>
  <si>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</si>
  <si>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</si>
  <si>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</si>
  <si>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</si>
  <si>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</si>
  <si>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</si>
  <si>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</si>
  <si>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</si>
  <si>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</si>
  <si>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</si>
  <si>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</si>
  <si>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</si>
  <si>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</si>
  <si>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</si>
  <si>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</si>
  <si>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</si>
  <si>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</si>
  <si>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</si>
  <si>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</si>
  <si>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</si>
  <si>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</si>
  <si>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</si>
  <si>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</si>
  <si>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</si>
  <si>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</si>
  <si>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</si>
  <si>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</si>
  <si>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</si>
  <si>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</si>
  <si>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</si>
  <si>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</si>
  <si>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</si>
  <si>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</si>
  <si>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</si>
  <si>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</si>
  <si>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</si>
  <si>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</si>
  <si>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</si>
  <si>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</si>
  <si>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</si>
  <si>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</si>
  <si>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</si>
  <si>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</si>
  <si>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</si>
  <si>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</si>
  <si>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</si>
  <si>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</si>
  <si>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</si>
  <si>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</si>
  <si>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</si>
  <si>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</si>
  <si>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</si>
  <si>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</si>
  <si>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</si>
  <si>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</si>
  <si>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</si>
  <si>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</si>
  <si>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</si>
  <si>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</si>
  <si>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</si>
  <si>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</si>
  <si>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</si>
  <si>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</si>
  <si>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</si>
  <si>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</si>
  <si>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</si>
  <si>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</si>
  <si>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</si>
  <si>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</si>
  <si>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</si>
  <si>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</si>
  <si>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</si>
  <si>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</si>
  <si>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</si>
  <si>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</si>
  <si>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</si>
  <si>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</si>
  <si>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</si>
  <si>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</si>
  <si>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</si>
  <si>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</si>
  <si>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</si>
  <si>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</si>
  <si>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</si>
  <si>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</si>
  <si>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</si>
  <si>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</si>
  <si>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</si>
  <si>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</si>
  <si>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</si>
  <si>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</si>
  <si>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</si>
  <si>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</si>
  <si>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</si>
  <si>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</si>
  <si>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</si>
  <si>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</si>
  <si>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</si>
  <si>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</si>
  <si>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</si>
  <si>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</si>
  <si>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</si>
  <si>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</si>
  <si>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</si>
  <si>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</si>
  <si>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</si>
  <si>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</si>
  <si>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</si>
  <si>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</si>
  <si>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</si>
  <si>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</si>
  <si>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</si>
  <si>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</si>
  <si>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</si>
  <si>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</si>
  <si>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</si>
  <si>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</si>
  <si>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</si>
  <si>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</si>
  <si>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</si>
  <si>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</si>
  <si>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</si>
  <si>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</si>
  <si>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</si>
  <si>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</si>
  <si>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</si>
  <si>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</si>
  <si>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</si>
  <si>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</si>
  <si>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</si>
  <si>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</si>
  <si>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</si>
  <si>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</si>
  <si>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</si>
  <si>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</si>
  <si>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</si>
  <si>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</si>
  <si>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</si>
  <si>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</si>
  <si>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</si>
  <si>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</si>
  <si>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</si>
  <si>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</si>
  <si>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</si>
  <si>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</si>
  <si>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</si>
  <si>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</si>
  <si>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</si>
  <si>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</si>
  <si>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</si>
  <si>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</si>
  <si>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</si>
  <si>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</si>
  <si>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</si>
  <si>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</si>
  <si>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</si>
  <si>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</si>
  <si>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</si>
  <si>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</si>
  <si>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</si>
  <si>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</si>
  <si>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</si>
  <si>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</si>
  <si>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</si>
  <si>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</si>
  <si>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</si>
  <si>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</si>
  <si>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</si>
  <si>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</si>
  <si>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</si>
  <si>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</si>
  <si>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</si>
  <si>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</si>
  <si>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</si>
  <si>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</si>
  <si>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</si>
  <si>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</si>
  <si>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</si>
  <si>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</si>
  <si>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</si>
  <si>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</si>
  <si>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</si>
  <si>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</si>
  <si>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</si>
  <si>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</si>
  <si>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</si>
  <si>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</si>
  <si>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</si>
  <si>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</si>
  <si>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</si>
  <si>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</si>
  <si>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</si>
  <si>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</si>
  <si>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</si>
  <si>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</si>
  <si>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</si>
  <si>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</si>
  <si>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</si>
  <si>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</si>
  <si>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</si>
  <si>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</si>
  <si>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</si>
  <si>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</si>
  <si>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</si>
  <si>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</si>
  <si>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</si>
  <si>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</si>
  <si>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</si>
  <si>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</si>
  <si>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</si>
  <si>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</si>
  <si>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</si>
  <si>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</si>
  <si>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</si>
  <si>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</si>
  <si>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</si>
  <si>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</si>
  <si>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</si>
  <si>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</si>
  <si>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</si>
  <si>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</si>
  <si>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</si>
  <si>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</si>
  <si>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</si>
  <si>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</si>
  <si>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</si>
  <si>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</si>
  <si>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</si>
  <si>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</si>
  <si>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</si>
  <si>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</si>
  <si>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</si>
  <si>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</si>
  <si>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</si>
  <si>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</si>
  <si>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</si>
  <si>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</si>
  <si>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</si>
  <si>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</si>
  <si>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</si>
  <si>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</si>
  <si>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</si>
  <si>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</si>
  <si>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</si>
  <si>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</si>
  <si>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</si>
  <si>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</si>
  <si>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</si>
  <si>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</si>
  <si>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</si>
  <si>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</si>
  <si>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</si>
  <si>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</si>
  <si>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</si>
  <si>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</si>
  <si>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</si>
  <si>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</si>
  <si>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</si>
  <si>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</si>
  <si>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</si>
  <si>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</si>
  <si>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</si>
  <si>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</si>
  <si>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</si>
  <si>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</si>
  <si>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</si>
  <si>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</si>
  <si>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</si>
  <si>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</si>
  <si>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</si>
  <si>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</si>
  <si>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</si>
  <si>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</si>
  <si>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</si>
  <si>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</si>
  <si>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</si>
  <si>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</si>
  <si>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</si>
  <si>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</si>
  <si>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</si>
  <si>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</si>
  <si>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</si>
  <si>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</si>
  <si>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</si>
  <si>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</si>
  <si>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</si>
  <si>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</si>
  <si>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</si>
  <si>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</si>
  <si>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</si>
  <si>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</si>
  <si>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</si>
  <si>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</si>
  <si>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</si>
  <si>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</si>
  <si>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</si>
  <si>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</si>
  <si>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</si>
  <si>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</si>
  <si>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</si>
  <si>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</si>
  <si>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</si>
  <si>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</si>
  <si>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</si>
  <si>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</si>
  <si>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</si>
  <si>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</si>
  <si>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</si>
  <si>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</si>
  <si>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</si>
  <si>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</si>
  <si>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</si>
  <si>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</si>
  <si>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</si>
  <si>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</si>
  <si>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</si>
  <si>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</si>
  <si>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</si>
  <si>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</si>
  <si>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</si>
  <si>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</si>
  <si>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</si>
  <si>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</si>
  <si>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</si>
  <si>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</si>
  <si>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</si>
  <si>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</si>
  <si>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</si>
  <si>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</si>
  <si>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</si>
  <si>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</si>
  <si>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</si>
  <si>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</si>
  <si>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</si>
  <si>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</si>
  <si>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</si>
  <si>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</si>
  <si>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</si>
  <si>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</si>
  <si>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</si>
  <si>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</si>
  <si>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</si>
  <si>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</si>
  <si>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</si>
  <si>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</si>
  <si>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</si>
  <si>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</si>
  <si>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</si>
  <si>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</si>
  <si>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</si>
  <si>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</si>
  <si>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</si>
  <si>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</si>
  <si>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</si>
  <si>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</si>
  <si>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</si>
  <si>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</si>
  <si>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</si>
  <si>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</si>
  <si>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</si>
  <si>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</si>
  <si>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</si>
  <si>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</si>
  <si>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</si>
  <si>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</si>
  <si>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</si>
  <si>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</si>
  <si>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</si>
  <si>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</si>
  <si>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</si>
  <si>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</si>
  <si>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</si>
  <si>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</si>
  <si>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</si>
  <si>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</si>
  <si>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</si>
  <si>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</si>
  <si>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</si>
  <si>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</si>
  <si>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</si>
  <si>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</si>
  <si>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</si>
  <si>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</si>
  <si>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</si>
  <si>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</si>
  <si>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</si>
  <si>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</si>
  <si>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</si>
  <si>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</si>
  <si>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</si>
  <si>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</si>
  <si>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</si>
  <si>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</si>
  <si>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</si>
  <si>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</si>
  <si>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</si>
  <si>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</si>
  <si>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</si>
  <si>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</si>
  <si>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</si>
  <si>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</si>
  <si>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</si>
  <si>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</si>
  <si>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</si>
  <si>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</si>
  <si>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</si>
  <si>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</si>
  <si>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</si>
  <si>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</si>
  <si>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</si>
  <si>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</si>
  <si>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</si>
  <si>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</si>
  <si>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</si>
  <si>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</si>
  <si>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</si>
  <si>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</si>
  <si>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</si>
  <si>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</si>
  <si>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</si>
  <si>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</si>
  <si>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</si>
  <si>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</si>
  <si>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</si>
  <si>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</si>
  <si>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</si>
  <si>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</si>
  <si>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</si>
  <si>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</si>
  <si>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</si>
  <si>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</si>
  <si>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</si>
  <si>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</si>
  <si>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</si>
  <si>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</si>
  <si>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</si>
  <si>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</si>
  <si>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</si>
  <si>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</si>
  <si>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</si>
  <si>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</si>
  <si>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</si>
  <si>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</si>
  <si>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</si>
  <si>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</si>
  <si>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</si>
  <si>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</si>
  <si>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</si>
  <si>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</si>
  <si>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</si>
  <si>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</si>
  <si>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</si>
  <si>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</si>
  <si>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</si>
  <si>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</si>
  <si>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</si>
  <si>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</si>
  <si>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</si>
  <si>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</si>
  <si>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</si>
  <si>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</si>
  <si>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</si>
  <si>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</si>
  <si>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</si>
  <si>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</si>
  <si>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</si>
  <si>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</si>
  <si>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</si>
  <si>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</si>
  <si>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</si>
  <si>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</si>
  <si>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</si>
  <si>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</si>
  <si>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</si>
  <si>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</si>
  <si>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</si>
  <si>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</si>
  <si>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</si>
  <si>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</si>
  <si>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</si>
  <si>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</si>
  <si>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</si>
  <si>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</si>
  <si>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</si>
  <si>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</si>
  <si>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</si>
  <si>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</si>
  <si>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</si>
  <si>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</si>
  <si>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</si>
  <si>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</si>
  <si>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</si>
  <si>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</si>
  <si>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</si>
  <si>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</si>
  <si>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</si>
  <si>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</si>
  <si>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</si>
  <si>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</si>
  <si>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</si>
  <si>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</si>
  <si>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</si>
  <si>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</si>
  <si>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</si>
  <si>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</si>
  <si>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</si>
  <si>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</si>
  <si>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</si>
  <si>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</si>
  <si>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</si>
  <si>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</si>
  <si>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</si>
  <si>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</si>
  <si>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</si>
  <si>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</si>
  <si>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</si>
  <si>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</si>
  <si>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</si>
  <si>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</si>
  <si>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</si>
  <si>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</si>
  <si>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</si>
  <si>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</si>
  <si>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</si>
  <si>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</si>
  <si>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</si>
  <si>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</si>
  <si>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</si>
  <si>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</si>
  <si>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</si>
  <si>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</si>
  <si>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</si>
  <si>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</si>
  <si>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</si>
  <si>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</si>
  <si>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</si>
  <si>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</si>
  <si>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</si>
  <si>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</si>
  <si>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</si>
  <si>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</si>
  <si>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</si>
  <si>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</si>
  <si>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</si>
  <si>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</si>
  <si>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</si>
  <si>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</si>
  <si>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</si>
  <si>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</si>
  <si>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</si>
  <si>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</si>
  <si>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</si>
  <si>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</si>
  <si>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</si>
  <si>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</si>
  <si>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</si>
  <si>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</si>
  <si>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</si>
  <si>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</si>
  <si>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</si>
  <si>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</si>
  <si>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</si>
  <si>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</si>
  <si>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</si>
  <si>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</si>
  <si>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</si>
  <si>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</si>
  <si>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</si>
  <si>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</si>
  <si>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</si>
  <si>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</si>
  <si>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</si>
  <si>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</si>
  <si>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</si>
  <si>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</si>
  <si>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</si>
  <si>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</si>
  <si>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</si>
  <si>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</si>
  <si>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</si>
  <si>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</si>
  <si>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</si>
  <si>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</si>
  <si>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</si>
  <si>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</si>
  <si>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</si>
  <si>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</si>
  <si>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</si>
  <si>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</si>
  <si>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</si>
  <si>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</si>
  <si>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</si>
  <si>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</si>
  <si>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</si>
  <si>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</si>
  <si>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</si>
  <si>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</si>
  <si>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</si>
  <si>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</si>
  <si>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</si>
  <si>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</si>
  <si>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</si>
  <si>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</si>
  <si>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</si>
  <si>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</si>
  <si>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</si>
  <si>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</si>
  <si>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</si>
  <si>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</si>
  <si>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</si>
  <si>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</si>
  <si>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</si>
  <si>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</si>
  <si>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</si>
  <si>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</si>
  <si>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</si>
  <si>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</si>
  <si>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</si>
  <si>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</si>
  <si>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</si>
  <si>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</si>
  <si>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</si>
  <si>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</si>
  <si>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</si>
  <si>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</si>
  <si>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</si>
  <si>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</si>
  <si>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</si>
  <si>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</si>
  <si>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</si>
  <si>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</si>
  <si>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</si>
  <si>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</si>
  <si>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</si>
  <si>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</si>
  <si>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</si>
  <si>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</si>
  <si>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</si>
  <si>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</si>
  <si>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</si>
  <si>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</si>
  <si>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</si>
  <si>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</si>
  <si>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</si>
  <si>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</si>
  <si>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</si>
  <si>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</si>
  <si>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</si>
  <si>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</si>
  <si>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</si>
  <si>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</si>
  <si>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</si>
  <si>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</si>
  <si>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</si>
  <si>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</si>
  <si>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</si>
  <si>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</si>
  <si>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</si>
  <si>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</si>
  <si>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</si>
  <si>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</si>
  <si>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</si>
  <si>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</si>
  <si>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</si>
  <si>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</si>
  <si>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</si>
  <si>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</si>
  <si>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</si>
  <si>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</si>
  <si>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</si>
  <si>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</si>
  <si>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</si>
  <si>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</si>
  <si>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</si>
  <si>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</si>
  <si>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</si>
  <si>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</si>
  <si>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</si>
  <si>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</si>
  <si>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</si>
  <si>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</si>
  <si>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</si>
  <si>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</si>
  <si>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</si>
  <si>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</si>
  <si>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</si>
  <si>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</si>
  <si>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</si>
  <si>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</si>
  <si>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</si>
  <si>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</si>
  <si>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</si>
  <si>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</si>
  <si>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</si>
  <si>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</si>
  <si>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</si>
  <si>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</si>
  <si>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</si>
  <si>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</si>
  <si>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</si>
  <si>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</si>
  <si>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</si>
  <si>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</si>
  <si>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</si>
  <si>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</si>
  <si>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</si>
  <si>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</si>
  <si>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</si>
  <si>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</si>
  <si>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</si>
  <si>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</si>
  <si>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</si>
  <si>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</si>
  <si>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</si>
  <si>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</si>
  <si>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</si>
  <si>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</si>
  <si>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</si>
  <si>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</si>
  <si>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</si>
  <si>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</si>
  <si>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</si>
  <si>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</si>
  <si>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</si>
  <si>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</si>
  <si>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</si>
  <si>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</si>
  <si>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</si>
  <si>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</si>
  <si>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</si>
  <si>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</si>
  <si>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</si>
  <si>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</si>
  <si>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</si>
  <si>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</si>
  <si>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</si>
  <si>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</si>
  <si>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</si>
  <si>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</si>
  <si>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</si>
  <si>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</si>
  <si>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</si>
  <si>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</si>
  <si>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</si>
  <si>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</si>
  <si>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</si>
  <si>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</si>
  <si>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</si>
  <si>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</si>
  <si>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</si>
  <si>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</si>
  <si>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</si>
  <si>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</si>
  <si>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</si>
  <si>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</si>
  <si>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</si>
  <si>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</si>
  <si>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</si>
  <si>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</si>
  <si>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</si>
  <si>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</si>
  <si>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</si>
  <si>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</si>
  <si>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</si>
  <si>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</si>
  <si>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</si>
  <si>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</si>
  <si>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</si>
  <si>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</si>
  <si>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</si>
  <si>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</si>
  <si>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</si>
  <si>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</si>
  <si>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</si>
  <si>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</si>
  <si>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</si>
  <si>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</si>
  <si>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</si>
  <si>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</si>
  <si>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</si>
  <si>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</si>
  <si>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</si>
  <si>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</si>
  <si>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</si>
  <si>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</si>
  <si>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</si>
  <si>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</si>
  <si>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</si>
  <si>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</si>
  <si>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</si>
  <si>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</si>
  <si>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</si>
  <si>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</si>
  <si>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</si>
  <si>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</si>
  <si>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</si>
  <si>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</si>
  <si>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</si>
  <si>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</si>
  <si>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</si>
  <si>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</si>
  <si>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</si>
  <si>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</si>
  <si>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</si>
  <si>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</si>
  <si>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</si>
  <si>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</si>
  <si>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</si>
  <si>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</si>
  <si>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</si>
  <si>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</si>
  <si>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</si>
  <si>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</si>
  <si>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</si>
  <si>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</si>
  <si>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</si>
  <si>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</si>
  <si>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</si>
  <si>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</si>
  <si>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</si>
  <si>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</si>
  <si>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</si>
  <si>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</si>
  <si>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</si>
  <si>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</si>
  <si>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</si>
  <si>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</si>
  <si>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</si>
  <si>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</si>
  <si>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</si>
  <si>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</si>
  <si>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</si>
  <si>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</si>
  <si>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</si>
  <si>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</si>
  <si>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</si>
  <si>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</si>
  <si>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</si>
  <si>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</si>
  <si>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</si>
  <si>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</si>
  <si>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</si>
  <si>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</si>
  <si>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</si>
  <si>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</si>
  <si>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</si>
  <si>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</si>
  <si>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</si>
  <si>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</si>
  <si>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</si>
  <si>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</si>
  <si>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</si>
  <si>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</si>
  <si>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</si>
  <si>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</si>
  <si>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</si>
  <si>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</si>
  <si>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</si>
  <si>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</si>
  <si>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</si>
  <si>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</si>
  <si>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</si>
  <si>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</si>
  <si>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</si>
  <si>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</si>
  <si>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</si>
  <si>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</si>
  <si>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</si>
  <si>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</si>
  <si>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</si>
  <si>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</si>
  <si>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</si>
  <si>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</si>
  <si>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</si>
  <si>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</si>
  <si>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</si>
  <si>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</si>
  <si>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</si>
  <si>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</si>
  <si>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</si>
  <si>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</si>
  <si>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</si>
  <si>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</si>
  <si>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</si>
  <si>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</si>
  <si>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</si>
  <si>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</si>
  <si>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</si>
  <si>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</si>
  <si>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</si>
  <si>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</si>
  <si>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</si>
  <si>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</si>
  <si>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</si>
  <si>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</si>
  <si>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</si>
  <si>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</si>
  <si>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</si>
  <si>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</si>
  <si>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</si>
  <si>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</si>
  <si>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</si>
  <si>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</si>
  <si>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</si>
  <si>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</si>
  <si>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</si>
  <si>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</si>
  <si>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</si>
  <si>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</si>
  <si>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</si>
  <si>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</si>
  <si>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</si>
  <si>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</si>
  <si>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</si>
  <si>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</si>
  <si>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</si>
  <si>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</si>
  <si>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</si>
  <si>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</si>
  <si>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</si>
  <si>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</si>
  <si>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</si>
  <si>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</si>
  <si>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</si>
  <si>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</si>
  <si>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</si>
  <si>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</si>
  <si>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</si>
  <si>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</si>
  <si>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</si>
  <si>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</si>
  <si>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</si>
  <si>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</si>
  <si>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</si>
  <si>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</si>
  <si>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</si>
  <si>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</si>
  <si>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</si>
  <si>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</si>
  <si>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</si>
  <si>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</si>
  <si>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</si>
  <si>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</si>
  <si>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</si>
  <si>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</si>
  <si>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</si>
  <si>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</si>
  <si>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</si>
  <si>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</si>
  <si>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</si>
  <si>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</si>
  <si>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</si>
  <si>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</si>
  <si>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</si>
  <si>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</si>
  <si>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</si>
  <si>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</si>
  <si>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</si>
  <si>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</si>
  <si>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</si>
  <si>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</si>
  <si>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</si>
  <si>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</si>
  <si>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</si>
  <si>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</si>
  <si>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</si>
  <si>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</si>
  <si>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</si>
  <si>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</si>
  <si>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</si>
  <si>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</si>
  <si>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</si>
  <si>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</si>
  <si>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</si>
  <si>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</si>
  <si>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</si>
  <si>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</si>
  <si>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</si>
  <si>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</si>
  <si>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</si>
  <si>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</si>
  <si>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</si>
  <si>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</si>
  <si>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</si>
  <si>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</si>
  <si>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</si>
  <si>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</si>
  <si>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</si>
  <si>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</si>
  <si>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</si>
  <si>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</si>
  <si>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</si>
  <si>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</si>
  <si>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</si>
  <si>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</si>
  <si>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</si>
  <si>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</si>
  <si>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</si>
  <si>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</si>
  <si>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</si>
  <si>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</si>
  <si>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</si>
  <si>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</si>
  <si>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</si>
  <si>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</si>
  <si>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</si>
  <si>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</si>
  <si>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</si>
  <si>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</si>
  <si>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</si>
  <si>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</si>
  <si>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</si>
  <si>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</si>
  <si>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</si>
  <si>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</si>
  <si>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</si>
  <si>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</si>
  <si>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</si>
  <si>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</si>
  <si>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</si>
  <si>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</si>
  <si>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</si>
  <si>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</si>
  <si>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</si>
  <si>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</si>
  <si>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</si>
  <si>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</si>
  <si>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</si>
  <si>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</si>
  <si>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</si>
  <si>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</si>
  <si>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</si>
  <si>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</si>
  <si>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</si>
  <si>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</si>
  <si>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</si>
  <si>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</si>
  <si>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</si>
  <si>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</si>
  <si>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</si>
  <si>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</si>
  <si>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</si>
  <si>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</si>
  <si>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</si>
  <si>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</si>
  <si>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</si>
  <si>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</si>
  <si>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</si>
  <si>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</si>
  <si>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</si>
  <si>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</si>
  <si>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</si>
  <si>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</si>
  <si>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</si>
  <si>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</si>
  <si>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</si>
  <si>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</si>
  <si>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</si>
  <si>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</si>
  <si>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</si>
  <si>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</si>
  <si>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</si>
  <si>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</si>
  <si>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</si>
  <si>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</si>
  <si>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</si>
  <si>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</si>
  <si>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</si>
  <si>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</si>
  <si>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</si>
  <si>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</si>
  <si>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</si>
  <si>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</si>
  <si>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</si>
  <si>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</si>
  <si>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</si>
  <si>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</si>
  <si>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</si>
  <si>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</si>
  <si>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</si>
  <si>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</si>
  <si>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</si>
  <si>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</si>
  <si>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</si>
  <si>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</si>
  <si>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</si>
  <si>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</si>
  <si>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</si>
  <si>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</si>
  <si>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</si>
  <si>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</si>
  <si>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</si>
  <si>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</si>
  <si>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</si>
  <si>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</si>
  <si>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</si>
  <si>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</si>
  <si>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</si>
  <si>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</si>
  <si>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</si>
  <si>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</si>
  <si>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</si>
  <si>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</si>
  <si>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</si>
  <si>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</si>
  <si>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</si>
  <si>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</si>
  <si>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</si>
  <si>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</si>
  <si>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</si>
  <si>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</si>
  <si>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</si>
  <si>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</si>
  <si>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</si>
  <si>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</si>
  <si>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</si>
  <si>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</si>
  <si>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</si>
  <si>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</si>
  <si>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</si>
  <si>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</si>
  <si>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</si>
  <si>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</si>
  <si>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</si>
  <si>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</si>
  <si>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</si>
  <si>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</si>
  <si>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</si>
  <si>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</si>
  <si>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</si>
  <si>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</si>
  <si>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</si>
  <si>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</si>
  <si>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</si>
  <si>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</si>
  <si>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</si>
  <si>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</si>
  <si>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</si>
  <si>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</si>
  <si>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</si>
  <si>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</si>
  <si>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</si>
  <si>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</si>
  <si>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</si>
  <si>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</si>
  <si>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</si>
  <si>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</si>
  <si>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</si>
  <si>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</si>
  <si>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</si>
  <si>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</si>
  <si>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</si>
  <si>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</si>
  <si>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</si>
  <si>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</si>
  <si>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</si>
  <si>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</si>
  <si>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</si>
  <si>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</si>
  <si>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</si>
  <si>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</si>
  <si>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</si>
  <si>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</si>
  <si>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</si>
  <si>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</si>
  <si>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</si>
  <si>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</si>
  <si>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</si>
  <si>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</si>
  <si>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</si>
  <si>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</si>
  <si>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</si>
  <si>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</si>
  <si>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</si>
  <si>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</si>
  <si>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</si>
  <si>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</si>
  <si>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</si>
  <si>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</si>
  <si>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</si>
  <si>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</si>
  <si>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</si>
  <si>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</si>
  <si>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</si>
  <si>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</si>
  <si>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</si>
  <si>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</si>
  <si>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</si>
  <si>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</si>
  <si>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</si>
  <si>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</si>
  <si>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</si>
  <si>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</si>
  <si>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</si>
  <si>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</si>
  <si>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</si>
  <si>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</si>
  <si>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</si>
  <si>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</si>
  <si>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</si>
  <si>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</si>
  <si>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</si>
  <si>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</si>
  <si>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</si>
  <si>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</si>
  <si>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</si>
  <si>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</si>
  <si>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</si>
  <si>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</si>
  <si>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</si>
  <si>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</si>
  <si>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</si>
  <si>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</si>
  <si>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</si>
  <si>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</si>
  <si>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</si>
  <si>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</si>
  <si>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</si>
  <si>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</si>
  <si>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</si>
  <si>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</si>
  <si>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</si>
  <si>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</si>
  <si>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</si>
  <si>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</si>
  <si>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</si>
  <si>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</si>
  <si>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</si>
  <si>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</si>
  <si>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</si>
  <si>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</si>
  <si>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</si>
  <si>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</si>
  <si>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</si>
  <si>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</si>
  <si>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</si>
  <si>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</si>
  <si>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</si>
  <si>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</si>
  <si>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</si>
  <si>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</si>
  <si>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</si>
  <si>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</si>
  <si>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</si>
  <si>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</si>
  <si>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</si>
  <si>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</si>
  <si>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</si>
  <si>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</si>
  <si>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</si>
  <si>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</si>
  <si>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</si>
  <si>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</si>
  <si>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</si>
  <si>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</si>
  <si>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</si>
  <si>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</si>
  <si>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</si>
  <si>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</si>
  <si>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</si>
  <si>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</si>
  <si>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</si>
  <si>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</si>
  <si>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</si>
  <si>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</si>
  <si>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</si>
  <si>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</si>
  <si>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</si>
  <si>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</si>
  <si>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</si>
  <si>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</si>
  <si>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</si>
  <si>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</si>
  <si>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</si>
  <si>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</si>
  <si>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</si>
  <si>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</si>
  <si>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</si>
  <si>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</si>
  <si>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</si>
  <si>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</si>
  <si>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</si>
  <si>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</si>
  <si>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</si>
  <si>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</si>
  <si>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</si>
  <si>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</si>
  <si>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</si>
  <si>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</si>
  <si>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</si>
  <si>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</si>
  <si>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</si>
  <si>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</si>
  <si>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</si>
  <si>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</si>
  <si>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</si>
  <si>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</si>
  <si>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</si>
  <si>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</si>
  <si>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</si>
  <si>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</si>
  <si>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</si>
  <si>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</si>
  <si>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</si>
  <si>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</si>
  <si>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</si>
  <si>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</si>
  <si>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</si>
  <si>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</si>
  <si>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</si>
  <si>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</si>
  <si>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</si>
  <si>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</si>
  <si>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</si>
  <si>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</si>
  <si>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</si>
  <si>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</si>
  <si>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</si>
  <si>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</si>
  <si>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</si>
  <si>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</si>
  <si>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</si>
  <si>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</si>
  <si>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</si>
  <si>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</si>
  <si>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</si>
  <si>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</si>
  <si>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</si>
  <si>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</si>
  <si>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</si>
  <si>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</si>
  <si>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</si>
  <si>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</si>
  <si>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</si>
  <si>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</si>
  <si>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</si>
  <si>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</si>
  <si>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</si>
  <si>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</si>
  <si>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</si>
  <si>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</si>
  <si>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</si>
  <si>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</si>
  <si>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</si>
  <si>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</si>
  <si>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</si>
  <si>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</si>
  <si>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</si>
  <si>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</si>
  <si>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</si>
  <si>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</si>
  <si>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</si>
  <si>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</si>
  <si>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</si>
  <si>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</si>
  <si>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</si>
  <si>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</si>
  <si>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</si>
  <si>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</si>
  <si>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</si>
  <si>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</si>
  <si>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</si>
  <si>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</si>
  <si>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</si>
  <si>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</si>
  <si>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</si>
  <si>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</si>
  <si>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</si>
  <si>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</si>
  <si>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</si>
  <si>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</si>
  <si>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</si>
  <si>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</si>
  <si>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</si>
  <si>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</si>
  <si>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</si>
  <si>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</si>
  <si>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</si>
  <si>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</si>
  <si>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</si>
  <si>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</si>
  <si>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</si>
  <si>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</si>
  <si>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</si>
  <si>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</si>
  <si>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</si>
  <si>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</si>
  <si>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</si>
  <si>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</si>
  <si>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</si>
  <si>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</si>
  <si>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</si>
  <si>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</si>
  <si>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</si>
  <si>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</si>
  <si>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</si>
  <si>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</si>
  <si>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</si>
  <si>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</si>
  <si>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</si>
  <si>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</si>
  <si>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</si>
  <si>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</si>
  <si>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</si>
  <si>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</si>
  <si>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</si>
  <si>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</si>
  <si>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</si>
  <si>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</si>
  <si>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</si>
  <si>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</si>
  <si>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</si>
  <si>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</si>
  <si>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</si>
  <si>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</si>
  <si>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</si>
  <si>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</si>
  <si>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</si>
  <si>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</si>
  <si>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</si>
  <si>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</si>
  <si>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</si>
  <si>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</si>
  <si>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</si>
  <si>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</si>
  <si>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</si>
  <si>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</si>
  <si>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</si>
  <si>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</si>
  <si>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</si>
  <si>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</si>
  <si>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</si>
  <si>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</si>
  <si>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</si>
  <si>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</si>
  <si>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</si>
  <si>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</si>
  <si>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</si>
  <si>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</si>
  <si>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</si>
  <si>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</si>
  <si>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</si>
  <si>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</si>
  <si>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</si>
  <si>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</si>
  <si>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</si>
  <si>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</si>
  <si>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</si>
  <si>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</si>
  <si>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</si>
  <si>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</si>
  <si>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</si>
  <si>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</si>
  <si>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</si>
  <si>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</si>
  <si>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</si>
  <si>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</si>
  <si>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</si>
  <si>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</si>
  <si>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</si>
  <si>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</si>
  <si>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</si>
  <si>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</si>
  <si>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</si>
  <si>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</si>
  <si>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</si>
  <si>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</si>
  <si>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</si>
  <si>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</si>
  <si>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</si>
  <si>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</si>
  <si>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</si>
  <si>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</si>
  <si>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</si>
  <si>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</si>
  <si>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</si>
  <si>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</si>
  <si>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</si>
  <si>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</si>
  <si>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</si>
  <si>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</si>
  <si>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</si>
  <si>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</si>
  <si>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</si>
  <si>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</si>
  <si>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</si>
  <si>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</si>
  <si>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</si>
  <si>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</si>
  <si>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</si>
  <si>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</si>
  <si>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</si>
  <si>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</si>
  <si>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</si>
  <si>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</si>
  <si>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</si>
  <si>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</si>
  <si>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</si>
  <si>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</si>
  <si>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</si>
  <si>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</si>
  <si>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</si>
  <si>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</si>
  <si>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</si>
  <si>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</si>
  <si>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</si>
  <si>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</si>
  <si>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</si>
  <si>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</si>
  <si>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</si>
  <si>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</si>
  <si>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</si>
  <si>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</si>
  <si>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</si>
  <si>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</si>
  <si>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</si>
  <si>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</si>
  <si>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</si>
  <si>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</si>
  <si>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</si>
  <si>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</si>
  <si>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</si>
  <si>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</si>
  <si>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</si>
  <si>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</si>
  <si>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</si>
  <si>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</si>
  <si>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</si>
  <si>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</si>
  <si>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</si>
  <si>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</si>
  <si>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</si>
  <si>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</si>
  <si>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</si>
  <si>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</si>
  <si>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</si>
  <si>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</si>
  <si>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</si>
  <si>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</si>
  <si>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</si>
  <si>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</si>
  <si>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</si>
  <si>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</si>
  <si>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</si>
  <si>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</si>
  <si>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</si>
  <si>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</si>
  <si>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</si>
  <si>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</si>
  <si>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</si>
  <si>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</si>
  <si>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</si>
  <si>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</si>
  <si>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</si>
  <si>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</si>
  <si>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</si>
  <si>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</si>
  <si>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</si>
  <si>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</si>
  <si>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</si>
  <si>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</si>
  <si>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</si>
  <si>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</si>
  <si>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</si>
  <si>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</si>
  <si>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</si>
  <si>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</si>
  <si>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</si>
  <si>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</si>
  <si>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</si>
  <si>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</si>
  <si>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</si>
  <si>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</si>
  <si>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</si>
  <si>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</si>
  <si>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</si>
  <si>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</si>
  <si>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</si>
  <si>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</si>
  <si>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</si>
  <si>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</si>
  <si>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</si>
  <si>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</si>
  <si>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</si>
  <si>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</si>
  <si>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</si>
  <si>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</si>
  <si>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</si>
  <si>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</si>
  <si>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</si>
  <si>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</si>
  <si>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</si>
  <si>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</si>
  <si>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</si>
  <si>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</si>
  <si>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</si>
  <si>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</si>
  <si>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</si>
  <si>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</si>
  <si>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</si>
  <si>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</si>
  <si>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</si>
  <si>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</si>
  <si>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</si>
  <si>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</si>
  <si>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</si>
  <si>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</si>
  <si>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</si>
  <si>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</si>
  <si>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</si>
  <si>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</si>
  <si>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</si>
  <si>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</si>
  <si>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</si>
  <si>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</si>
  <si>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</si>
  <si>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</si>
  <si>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</si>
  <si>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</si>
  <si>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</si>
  <si>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</si>
  <si>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</si>
  <si>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</si>
  <si>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</si>
  <si>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</si>
  <si>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</si>
  <si>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</si>
  <si>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</si>
  <si>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</si>
  <si>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</si>
  <si>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</si>
  <si>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</si>
  <si>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</si>
  <si>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</si>
  <si>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</si>
  <si>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</si>
  <si>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</si>
  <si>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</si>
  <si>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</si>
  <si>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</si>
  <si>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</si>
  <si>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</si>
  <si>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</si>
  <si>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</si>
  <si>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</si>
  <si>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</si>
  <si>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</si>
  <si>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</si>
  <si>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</si>
  <si>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</si>
  <si>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</si>
  <si>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</si>
  <si>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</si>
  <si>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</si>
  <si>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</si>
  <si>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</si>
  <si>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</si>
  <si>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</si>
  <si>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</si>
  <si>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</si>
  <si>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</si>
  <si>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</si>
  <si>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</si>
  <si>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</si>
  <si>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</si>
  <si>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</si>
  <si>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</si>
  <si>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</si>
  <si>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</si>
  <si>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</si>
  <si>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</si>
  <si>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</si>
  <si>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</si>
  <si>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</si>
  <si>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</si>
  <si>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</si>
  <si>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</si>
  <si>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</si>
  <si>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</si>
  <si>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</si>
  <si>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</si>
  <si>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</si>
  <si>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</si>
  <si>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</si>
  <si>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</si>
  <si>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</si>
  <si>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</si>
  <si>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</si>
  <si>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</si>
  <si>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</si>
  <si>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</si>
  <si>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</si>
  <si>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</si>
  <si>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</si>
  <si>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</si>
  <si>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</si>
  <si>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</si>
  <si>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</si>
  <si>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</si>
  <si>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</si>
  <si>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</si>
  <si>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</si>
  <si>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</si>
  <si>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</si>
  <si>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</si>
  <si>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</si>
  <si>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</si>
  <si>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</si>
  <si>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</si>
  <si>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</si>
  <si>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</si>
  <si>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</si>
  <si>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</si>
  <si>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</si>
  <si>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</si>
  <si>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</si>
  <si>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</si>
  <si>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</si>
  <si>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</si>
  <si>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</si>
  <si>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</si>
  <si>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</si>
  <si>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</si>
  <si>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</si>
  <si>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</si>
  <si>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</si>
  <si>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</si>
  <si>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</si>
  <si>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</si>
  <si>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</si>
  <si>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</si>
  <si>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</si>
  <si>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</si>
  <si>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</si>
  <si>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</si>
  <si>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</si>
  <si>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</si>
  <si>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</si>
  <si>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</si>
  <si>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</si>
  <si>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</si>
  <si>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</si>
  <si>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</si>
  <si>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</si>
  <si>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</si>
  <si>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</si>
  <si>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</si>
  <si>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</si>
  <si>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</si>
  <si>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</si>
  <si>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</si>
  <si>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</si>
  <si>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</si>
  <si>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</si>
  <si>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</si>
  <si>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</si>
  <si>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</si>
  <si>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</si>
  <si>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</si>
  <si>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</si>
  <si>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</si>
  <si>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</si>
  <si>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</si>
  <si>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</si>
  <si>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</si>
  <si>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</si>
  <si>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</si>
  <si>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</si>
  <si>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</si>
  <si>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</si>
  <si>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</si>
  <si>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</si>
  <si>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</si>
  <si>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</si>
  <si>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</si>
  <si>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</si>
  <si>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</si>
  <si>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</si>
  <si>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</si>
  <si>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</si>
  <si>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</si>
  <si>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</si>
  <si>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</si>
  <si>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</si>
  <si>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</si>
  <si>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</si>
  <si>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</si>
  <si>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</si>
  <si>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</si>
  <si>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</si>
  <si>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</si>
  <si>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</si>
  <si>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</si>
  <si>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</si>
  <si>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</si>
  <si>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</si>
  <si>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</si>
  <si>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</si>
  <si>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</si>
  <si>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</si>
  <si>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</si>
  <si>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</si>
  <si>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</si>
  <si>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</si>
  <si>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</si>
  <si>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</si>
  <si>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</si>
  <si>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</si>
  <si>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</si>
  <si>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</si>
  <si>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</si>
  <si>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</si>
  <si>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</si>
  <si>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</si>
  <si>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</si>
  <si>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</si>
  <si>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</si>
  <si>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</si>
  <si>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</si>
  <si>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</si>
  <si>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</si>
  <si>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</si>
  <si>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</si>
  <si>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</si>
  <si>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</si>
  <si>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</si>
  <si>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</si>
  <si>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</si>
  <si>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</si>
  <si>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</si>
  <si>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</si>
  <si>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</si>
  <si>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</si>
  <si>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</si>
  <si>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</si>
  <si>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</si>
  <si>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</si>
  <si>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</si>
  <si>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</si>
  <si>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</si>
  <si>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</si>
  <si>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</si>
  <si>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</si>
  <si>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</si>
  <si>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</si>
  <si>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</si>
  <si>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</si>
  <si>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</si>
  <si>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</si>
  <si>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</si>
  <si>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</si>
  <si>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</si>
  <si>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</si>
  <si>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</si>
  <si>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</si>
  <si>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</si>
  <si>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</si>
  <si>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</si>
  <si>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</si>
  <si>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</si>
  <si>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</si>
  <si>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</si>
  <si>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</si>
  <si>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</si>
  <si>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</si>
  <si>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</si>
  <si>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</si>
  <si>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</si>
  <si>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</si>
  <si>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</si>
  <si>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</si>
  <si>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</si>
  <si>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</si>
  <si>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</si>
  <si>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</si>
  <si>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</si>
  <si>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</si>
  <si>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</si>
  <si>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</si>
  <si>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</si>
  <si>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</si>
  <si>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</si>
  <si>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</si>
  <si>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</si>
  <si>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</si>
  <si>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</si>
  <si>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</si>
  <si>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</si>
  <si>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</si>
  <si>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</si>
  <si>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</si>
  <si>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</si>
  <si>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</si>
  <si>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</si>
  <si>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</si>
  <si>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</si>
  <si>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</si>
  <si>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</si>
  <si>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</si>
  <si>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</si>
  <si>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</si>
  <si>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</si>
  <si>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</si>
  <si>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</si>
  <si>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</si>
  <si>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</si>
  <si>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</si>
  <si>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</si>
  <si>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</si>
  <si>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</si>
  <si>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</si>
  <si>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</si>
  <si>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</si>
  <si>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</si>
  <si>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</si>
  <si>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</si>
  <si>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</si>
  <si>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</si>
  <si>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</si>
  <si>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</si>
  <si>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</si>
  <si>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</si>
  <si>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</si>
  <si>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</si>
  <si>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</si>
  <si>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</si>
  <si>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</si>
  <si>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</si>
  <si>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</si>
  <si>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</si>
  <si>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</si>
  <si>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</si>
  <si>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</si>
  <si>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</si>
  <si>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</si>
  <si>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</si>
  <si>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</si>
  <si>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</si>
  <si>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</si>
  <si>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</si>
  <si>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</si>
  <si>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</si>
  <si>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</si>
  <si>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</si>
  <si>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</si>
  <si>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</si>
  <si>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</si>
  <si>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</si>
  <si>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</si>
  <si>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</si>
  <si>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</si>
  <si>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</si>
  <si>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</si>
  <si>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</si>
  <si>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</si>
  <si>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</si>
  <si>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</si>
  <si>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</si>
  <si>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</si>
  <si>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</si>
  <si>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</si>
  <si>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</si>
  <si>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</si>
  <si>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</si>
  <si>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</si>
  <si>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</si>
  <si>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</si>
  <si>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</si>
  <si>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</si>
  <si>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</si>
  <si>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</si>
  <si>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</si>
  <si>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</si>
  <si>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</si>
  <si>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</si>
  <si>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</si>
  <si>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</si>
  <si>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</si>
  <si>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</si>
  <si>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</si>
  <si>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</si>
  <si>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</si>
  <si>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</si>
  <si>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</si>
  <si>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</si>
  <si>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</si>
  <si>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</si>
  <si>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</si>
  <si>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</si>
  <si>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</si>
  <si>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</si>
  <si>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</si>
  <si>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</si>
  <si>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</si>
  <si>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</si>
  <si>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</si>
  <si>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</si>
  <si>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</si>
  <si>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</si>
  <si>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</si>
  <si>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</si>
  <si>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</si>
  <si>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</si>
  <si>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</si>
  <si>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</si>
  <si>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</si>
  <si>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</si>
  <si>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</si>
  <si>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</si>
  <si>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</si>
  <si>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</si>
  <si>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</si>
  <si>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</si>
  <si>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</si>
  <si>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</si>
  <si>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</si>
  <si>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</si>
  <si>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</si>
  <si>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</si>
  <si>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</si>
  <si>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</si>
  <si>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</si>
  <si>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</si>
  <si>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</si>
  <si>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</si>
  <si>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</si>
  <si>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</si>
  <si>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</si>
  <si>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</si>
  <si>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</si>
  <si>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</si>
  <si>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</si>
  <si>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</si>
  <si>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</si>
  <si>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</si>
  <si>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</si>
  <si>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</si>
  <si>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</si>
  <si>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</si>
  <si>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</si>
  <si>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</si>
  <si>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</si>
  <si>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</si>
  <si>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</si>
  <si>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</si>
  <si>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</si>
  <si>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</si>
  <si>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</si>
  <si>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</si>
  <si>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</si>
  <si>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</si>
  <si>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</si>
  <si>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</si>
  <si>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</si>
  <si>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</si>
  <si>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</si>
  <si>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</si>
  <si>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</si>
  <si>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</si>
  <si>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</si>
  <si>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</si>
  <si>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</si>
  <si>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</si>
  <si>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</si>
  <si>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</si>
  <si>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</si>
  <si>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</si>
  <si>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</si>
  <si>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</si>
  <si>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</si>
  <si>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</si>
  <si>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</si>
  <si>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</si>
  <si>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</si>
  <si>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</si>
  <si>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</si>
  <si>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</si>
  <si>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</si>
  <si>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</si>
  <si>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</si>
  <si>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</si>
  <si>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</si>
  <si>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</si>
  <si>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</si>
  <si>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</si>
  <si>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</si>
  <si>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</si>
  <si>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</si>
  <si>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</si>
  <si>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</si>
  <si>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</si>
  <si>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</si>
  <si>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</si>
  <si>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</si>
  <si>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</si>
  <si>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</si>
  <si>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</si>
  <si>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</si>
  <si>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</si>
  <si>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</si>
  <si>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</si>
  <si>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</si>
  <si>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</si>
  <si>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</si>
  <si>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</si>
  <si>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</si>
  <si>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</si>
  <si>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</si>
  <si>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</si>
  <si>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</si>
  <si>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</si>
  <si>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</si>
  <si>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</si>
  <si>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</si>
  <si>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</si>
  <si>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</si>
  <si>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</si>
  <si>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</si>
  <si>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</si>
  <si>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</si>
  <si>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</si>
  <si>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</si>
  <si>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</si>
  <si>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</si>
  <si>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</si>
  <si>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</si>
  <si>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</si>
  <si>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</si>
  <si>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</si>
  <si>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</si>
  <si>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</si>
  <si>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</si>
  <si>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</si>
  <si>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</si>
  <si>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</si>
  <si>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</si>
  <si>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</si>
  <si>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</si>
  <si>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</si>
  <si>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</si>
  <si>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</si>
  <si>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</si>
  <si>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</si>
  <si>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</si>
  <si>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</si>
  <si>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</si>
  <si>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</si>
  <si>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</si>
  <si>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</si>
  <si>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</si>
  <si>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</si>
  <si>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</si>
  <si>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</si>
  <si>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</si>
  <si>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</si>
  <si>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</si>
  <si>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</si>
  <si>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</si>
  <si>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</si>
  <si>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</si>
  <si>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</si>
  <si>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</si>
  <si>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</si>
  <si>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</si>
  <si>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</si>
  <si>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</si>
  <si>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</si>
  <si>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</si>
  <si>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</si>
  <si>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</si>
  <si>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</si>
  <si>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</si>
  <si>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</si>
  <si>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</si>
  <si>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</si>
  <si>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</si>
  <si>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</si>
  <si>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</si>
  <si>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</si>
  <si>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</si>
  <si>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</si>
  <si>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</si>
  <si>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</si>
  <si>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</si>
  <si>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</si>
  <si>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</si>
  <si>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</si>
  <si>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</si>
  <si>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</si>
  <si>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</si>
  <si>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</si>
  <si>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</si>
  <si>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</si>
  <si>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</si>
  <si>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</si>
  <si>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</si>
  <si>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</si>
  <si>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</si>
  <si>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</si>
  <si>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</si>
  <si>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</si>
  <si>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</si>
  <si>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</si>
  <si>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</si>
  <si>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</si>
  <si>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</si>
  <si>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</si>
  <si>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</si>
  <si>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</si>
  <si>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</si>
  <si>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</si>
  <si>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</si>
  <si>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</si>
  <si>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</si>
  <si>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</si>
  <si>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</si>
  <si>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</si>
  <si>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</si>
  <si>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</si>
  <si>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</si>
  <si>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</si>
  <si>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</si>
  <si>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</si>
  <si>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</si>
  <si>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</si>
  <si>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</si>
  <si>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</si>
  <si>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</si>
  <si>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</si>
  <si>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</si>
  <si>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</si>
  <si>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</si>
  <si>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</si>
  <si>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</si>
  <si>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</si>
  <si>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</si>
  <si>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</si>
  <si>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</si>
  <si>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</si>
  <si>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</si>
  <si>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</si>
  <si>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</si>
  <si>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</si>
  <si>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</si>
  <si>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</si>
  <si>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</si>
  <si>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</si>
  <si>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</si>
  <si>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</si>
  <si>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</si>
  <si>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</si>
  <si>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</si>
  <si>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</si>
  <si>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</si>
  <si>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</si>
  <si>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</si>
  <si>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</si>
  <si>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</si>
  <si>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</si>
  <si>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</si>
  <si>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</si>
  <si>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</si>
  <si>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</si>
  <si>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</si>
  <si>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</si>
  <si>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</si>
  <si>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</si>
  <si>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</si>
  <si>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</si>
  <si>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</si>
  <si>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</si>
  <si>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</si>
  <si>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</si>
  <si>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</si>
  <si>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</si>
  <si>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</si>
  <si>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</si>
  <si>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</si>
  <si>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</si>
  <si>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</si>
  <si>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</si>
  <si>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</si>
  <si>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</si>
  <si>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</si>
  <si>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</si>
  <si>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</si>
  <si>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</si>
  <si>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</si>
  <si>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</si>
  <si>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</si>
  <si>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</si>
  <si>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</si>
  <si>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</si>
  <si>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</si>
  <si>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</si>
  <si>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</si>
  <si>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</si>
  <si>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</si>
  <si>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</si>
  <si>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</si>
  <si>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</si>
  <si>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</si>
  <si>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</si>
  <si>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</si>
  <si>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</si>
  <si>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</si>
  <si>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</si>
  <si>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</si>
  <si>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</si>
  <si>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</si>
  <si>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</si>
  <si>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</si>
  <si>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</si>
  <si>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</si>
  <si>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</si>
  <si>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</si>
  <si>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</si>
  <si>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</si>
  <si>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</si>
  <si>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</si>
  <si>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</si>
  <si>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</si>
  <si>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</si>
  <si>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</si>
  <si>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</si>
  <si>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</si>
  <si>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</si>
  <si>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</si>
  <si>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</si>
  <si>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</si>
  <si>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</si>
  <si>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</si>
  <si>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</si>
  <si>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</si>
  <si>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</si>
  <si>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</si>
  <si>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</si>
  <si>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</si>
  <si>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</si>
  <si>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</si>
  <si>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</si>
  <si>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</si>
  <si>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</si>
  <si>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</si>
  <si>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</si>
  <si>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</si>
  <si>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</si>
  <si>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</si>
  <si>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</si>
  <si>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</si>
  <si>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</si>
  <si>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</si>
  <si>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</si>
  <si>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</si>
  <si>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</si>
  <si>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</si>
  <si>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</si>
  <si>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</si>
  <si>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</si>
  <si>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</si>
  <si>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</si>
  <si>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</si>
  <si>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</si>
  <si>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</si>
  <si>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</si>
  <si>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</si>
  <si>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</si>
  <si>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</si>
  <si>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</si>
  <si>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</si>
  <si>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</si>
  <si>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</si>
  <si>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</si>
  <si>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</si>
  <si>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</si>
  <si>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</si>
  <si>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</si>
  <si>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</si>
  <si>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</si>
  <si>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</si>
  <si>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</si>
  <si>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</si>
  <si>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</si>
  <si>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</si>
  <si>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</si>
  <si>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</si>
  <si>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</si>
  <si>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</si>
  <si>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</si>
  <si>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</si>
  <si>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</si>
  <si>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</si>
  <si>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</si>
  <si>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</si>
  <si>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</si>
  <si>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</si>
  <si>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</si>
  <si>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</si>
  <si>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</si>
  <si>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</si>
  <si>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</si>
  <si>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</si>
  <si>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</si>
  <si>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</si>
  <si>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</si>
  <si>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</si>
  <si>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</si>
  <si>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</si>
  <si>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</si>
  <si>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</si>
  <si>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</si>
  <si>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</si>
  <si>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</si>
  <si>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</si>
  <si>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</si>
  <si>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</si>
  <si>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</si>
  <si>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</si>
  <si>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</si>
  <si>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</si>
  <si>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</si>
  <si>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</si>
  <si>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</si>
  <si>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</si>
  <si>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</si>
  <si>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</si>
  <si>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</si>
  <si>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</si>
  <si>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</si>
  <si>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</si>
  <si>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</si>
  <si>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</si>
  <si>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</si>
  <si>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</si>
  <si>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</si>
  <si>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</si>
  <si>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</si>
  <si>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</si>
  <si>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</si>
  <si>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</si>
  <si>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</si>
  <si>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</si>
  <si>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</si>
  <si>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</si>
  <si>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</si>
  <si>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</si>
  <si>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</si>
  <si>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</si>
  <si>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</si>
  <si>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</si>
  <si>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</si>
  <si>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</si>
  <si>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</si>
  <si>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</si>
  <si>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</si>
  <si>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</si>
  <si>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</si>
  <si>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</si>
  <si>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</si>
  <si>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</si>
  <si>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</si>
  <si>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</si>
  <si>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</si>
  <si>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</si>
  <si>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</si>
  <si>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</si>
  <si>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</si>
  <si>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</si>
  <si>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</si>
  <si>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</si>
  <si>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</si>
  <si>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</si>
  <si>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</si>
  <si>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</si>
  <si>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</si>
  <si>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</si>
  <si>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</si>
  <si>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</si>
  <si>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</si>
  <si>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</si>
  <si>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</si>
  <si>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</si>
  <si>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</si>
  <si>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</si>
  <si>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</si>
  <si>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</si>
  <si>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</si>
  <si>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</si>
  <si>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</si>
  <si>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</si>
  <si>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</si>
  <si>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</si>
  <si>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</si>
  <si>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</si>
  <si>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</si>
  <si>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</si>
  <si>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</si>
  <si>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</si>
  <si>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</si>
  <si>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</si>
  <si>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</si>
  <si>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</si>
  <si>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</si>
  <si>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</si>
  <si>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</si>
  <si>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</si>
  <si>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</si>
  <si>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</si>
  <si>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</si>
  <si>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</si>
  <si>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</si>
  <si>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</si>
  <si>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</si>
  <si>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</si>
  <si>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</si>
  <si>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</si>
  <si>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</si>
  <si>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</si>
  <si>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</si>
  <si>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</si>
  <si>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</si>
  <si>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</si>
  <si>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</si>
  <si>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</si>
  <si>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</si>
  <si>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</si>
  <si>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</si>
  <si>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</si>
  <si>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</si>
  <si>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</si>
  <si>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</si>
  <si>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</si>
  <si>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</si>
  <si>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</si>
  <si>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</si>
  <si>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</si>
  <si>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</si>
  <si>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</si>
  <si>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</si>
  <si>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</si>
  <si>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</si>
  <si>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</si>
  <si>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</si>
  <si>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</si>
  <si>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</si>
  <si>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</si>
  <si>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</si>
  <si>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</si>
  <si>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</si>
  <si>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</si>
  <si>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</si>
  <si>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</si>
  <si>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</si>
  <si>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</si>
  <si>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</si>
  <si>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</si>
  <si>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</si>
  <si>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</si>
  <si>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</si>
  <si>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</si>
  <si>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</si>
  <si>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</si>
  <si>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</si>
  <si>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</si>
  <si>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</si>
  <si>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</si>
  <si>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</si>
  <si>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</si>
  <si>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</si>
  <si>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</si>
  <si>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</si>
  <si>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</si>
  <si>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</si>
  <si>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</si>
  <si>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</si>
  <si>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</si>
  <si>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</si>
  <si>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</si>
  <si>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</si>
  <si>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</si>
  <si>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</si>
  <si>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</si>
  <si>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</si>
  <si>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</si>
  <si>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</si>
  <si>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</si>
  <si>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</si>
  <si>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</si>
  <si>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</si>
  <si>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</si>
  <si>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</si>
  <si>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</si>
  <si>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</si>
  <si>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</si>
  <si>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</si>
  <si>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</si>
  <si>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</si>
  <si>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</si>
  <si>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</si>
  <si>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</si>
  <si>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</si>
  <si>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</si>
  <si>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</si>
  <si>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</si>
  <si>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</si>
  <si>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</si>
  <si>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</si>
  <si>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</si>
  <si>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</si>
  <si>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</si>
  <si>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</si>
  <si>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</si>
  <si>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</si>
  <si>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</si>
  <si>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</si>
  <si>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</si>
  <si>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</si>
  <si>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</si>
  <si>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</si>
  <si>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</si>
  <si>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</si>
  <si>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</si>
  <si>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</si>
  <si>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</si>
  <si>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</si>
  <si>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</si>
  <si>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</si>
  <si>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</si>
  <si>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</si>
  <si>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</si>
  <si>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</si>
  <si>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</si>
  <si>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</si>
  <si>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</si>
  <si>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</si>
  <si>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</si>
  <si>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</si>
  <si>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</si>
  <si>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</si>
  <si>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</si>
  <si>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</si>
  <si>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</si>
  <si>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</si>
  <si>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</si>
  <si>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</si>
  <si>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</si>
  <si>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</si>
  <si>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</si>
  <si>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</si>
  <si>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</si>
  <si>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</si>
  <si>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</si>
  <si>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</si>
  <si>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</si>
  <si>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</si>
  <si>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</si>
  <si>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</si>
  <si>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</si>
  <si>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</si>
  <si>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</si>
  <si>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</si>
  <si>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</si>
  <si>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</si>
  <si>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</si>
  <si>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</si>
  <si>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</si>
  <si>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</si>
  <si>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</si>
  <si>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</si>
  <si>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</si>
  <si>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</si>
  <si>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</si>
  <si>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</si>
  <si>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</si>
  <si>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</si>
  <si>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</si>
  <si>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</si>
  <si>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</si>
  <si>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</si>
  <si>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</si>
  <si>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</si>
  <si>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</si>
  <si>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</si>
  <si>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</si>
  <si>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</si>
  <si>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</si>
  <si>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</si>
  <si>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</si>
  <si>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</si>
  <si>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</si>
  <si>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</si>
  <si>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</si>
  <si>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</si>
  <si>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</si>
  <si>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</si>
  <si>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</si>
  <si>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</si>
  <si>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</si>
  <si>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</si>
  <si>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</si>
  <si>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</si>
  <si>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</si>
  <si>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</si>
  <si>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</si>
  <si>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</si>
  <si>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</si>
  <si>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</si>
  <si>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</si>
  <si>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</si>
  <si>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</si>
  <si>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</si>
  <si>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</si>
  <si>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</si>
  <si>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</si>
  <si>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</si>
  <si>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</si>
  <si>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</si>
  <si>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</si>
  <si>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</si>
  <si>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</si>
  <si>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</si>
  <si>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</si>
  <si>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</si>
  <si>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</si>
  <si>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</si>
  <si>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</si>
  <si>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</si>
  <si>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</si>
  <si>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</si>
  <si>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</si>
  <si>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</si>
  <si>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</si>
  <si>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</si>
  <si>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</si>
  <si>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</si>
  <si>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</si>
  <si>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</si>
  <si>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</si>
  <si>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</si>
  <si>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</si>
  <si>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</si>
  <si>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</si>
  <si>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</si>
  <si>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</si>
  <si>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</si>
  <si>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</si>
  <si>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</si>
  <si>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</si>
  <si>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</si>
  <si>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</si>
  <si>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</si>
  <si>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</si>
  <si>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</si>
  <si>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</si>
  <si>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</si>
  <si>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</si>
  <si>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</si>
  <si>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</si>
  <si>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</si>
  <si>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</si>
  <si>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</si>
  <si>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</si>
  <si>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</si>
  <si>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</si>
  <si>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</si>
  <si>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</si>
  <si>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</si>
  <si>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</si>
  <si>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</si>
  <si>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</si>
  <si>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</si>
  <si>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</si>
  <si>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</si>
  <si>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</si>
  <si>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</si>
  <si>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</si>
  <si>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</si>
  <si>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</si>
  <si>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</si>
  <si>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</si>
  <si>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</si>
  <si>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</si>
  <si>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</si>
  <si>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</si>
  <si>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</si>
  <si>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</si>
  <si>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</si>
  <si>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</si>
  <si>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</si>
  <si>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</si>
  <si>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</si>
  <si>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</si>
  <si>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</si>
  <si>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</si>
  <si>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</si>
  <si>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</si>
  <si>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</si>
  <si>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</si>
  <si>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</si>
  <si>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</si>
  <si>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</si>
  <si>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</si>
  <si>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</si>
  <si>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</si>
  <si>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</si>
  <si>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</si>
  <si>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</si>
  <si>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</si>
  <si>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</si>
  <si>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</si>
  <si>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</si>
  <si>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</si>
  <si>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</si>
  <si>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</si>
  <si>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</si>
  <si>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</si>
  <si>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</si>
  <si>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</si>
  <si>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</si>
  <si>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</si>
  <si>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</si>
  <si>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</si>
  <si>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</si>
  <si>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</si>
  <si>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</si>
  <si>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</si>
  <si>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</si>
  <si>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</si>
  <si>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</si>
  <si>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</si>
  <si>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</si>
  <si>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</si>
  <si>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</si>
  <si>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</si>
  <si>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</si>
  <si>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</si>
  <si>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</si>
  <si>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</si>
  <si>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</si>
  <si>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</si>
  <si>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</si>
  <si>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</si>
  <si>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</si>
  <si>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</si>
  <si>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</si>
  <si>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</si>
  <si>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</si>
  <si>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</si>
  <si>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</si>
  <si>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</si>
  <si>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</si>
  <si>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</si>
  <si>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</si>
  <si>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</si>
  <si>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</si>
  <si>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</si>
  <si>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</si>
  <si>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</si>
  <si>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</si>
  <si>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</si>
  <si>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</si>
  <si>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</si>
  <si>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</si>
  <si>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</si>
  <si>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</si>
  <si>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</si>
  <si>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</si>
  <si>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</si>
  <si>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</si>
  <si>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</si>
  <si>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</si>
  <si>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</si>
  <si>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</si>
  <si>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</si>
  <si>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</si>
  <si>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</si>
  <si>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</si>
  <si>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</si>
  <si>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</si>
  <si>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</si>
  <si>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</si>
  <si>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</si>
  <si>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</si>
  <si>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</si>
  <si>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</si>
  <si>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</si>
  <si>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</si>
  <si>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</si>
  <si>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</si>
  <si>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</si>
  <si>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</si>
  <si>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</si>
  <si>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</si>
  <si>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</si>
  <si>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</si>
  <si>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</si>
  <si>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</si>
  <si>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</si>
  <si>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</si>
  <si>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</si>
  <si>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</si>
  <si>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</si>
  <si>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</si>
  <si>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</si>
  <si>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</si>
  <si>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</si>
  <si>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</si>
  <si>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</si>
  <si>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</si>
  <si>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</si>
  <si>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</si>
  <si>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</si>
  <si>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</si>
  <si>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</si>
  <si>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</si>
  <si>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</si>
  <si>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</si>
  <si>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</si>
  <si>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</si>
  <si>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</si>
  <si>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</si>
  <si>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</si>
  <si>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</si>
  <si>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</si>
  <si>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</si>
  <si>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</si>
  <si>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</si>
  <si>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</si>
  <si>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</si>
  <si>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</si>
  <si>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</si>
  <si>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</si>
  <si>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</si>
  <si>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</si>
  <si>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</si>
  <si>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</si>
  <si>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</si>
  <si>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</si>
  <si>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</si>
  <si>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</si>
  <si>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</si>
  <si>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</si>
  <si>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</si>
  <si>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</si>
  <si>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</si>
  <si>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</si>
  <si>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</si>
  <si>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</si>
  <si>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</si>
  <si>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</si>
  <si>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</si>
  <si>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</si>
  <si>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</si>
  <si>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</si>
  <si>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</si>
  <si>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</si>
  <si>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</si>
  <si>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</si>
  <si>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</si>
  <si>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</si>
  <si>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</si>
  <si>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</si>
  <si>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</si>
  <si>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</si>
  <si>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</si>
  <si>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</si>
  <si>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</si>
  <si>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</si>
  <si>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</si>
  <si>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</si>
  <si>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</si>
  <si>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</si>
  <si>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</si>
  <si>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</si>
  <si>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</si>
  <si>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</si>
  <si>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</si>
  <si>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</si>
  <si>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</si>
  <si>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</si>
  <si>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</si>
  <si>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</si>
  <si>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</si>
  <si>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</si>
  <si>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</si>
  <si>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</si>
  <si>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</si>
  <si>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</si>
  <si>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</si>
  <si>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</si>
  <si>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</si>
  <si>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</si>
  <si>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</si>
  <si>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</si>
  <si>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</si>
  <si>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</si>
  <si>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</si>
  <si>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</si>
  <si>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</si>
  <si>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</si>
  <si>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</si>
  <si>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</si>
  <si>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</si>
  <si>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</si>
  <si>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</si>
  <si>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</si>
  <si>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</si>
  <si>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</si>
  <si>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</si>
  <si>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</si>
  <si>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</si>
  <si>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</si>
  <si>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</si>
  <si>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</si>
  <si>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</si>
  <si>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</si>
  <si>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</si>
  <si>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</si>
  <si>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</si>
  <si>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</si>
  <si>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</si>
  <si>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</si>
  <si>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</si>
  <si>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</si>
  <si>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</si>
  <si>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</si>
  <si>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</si>
  <si>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</si>
  <si>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</si>
  <si>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</si>
  <si>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</si>
  <si>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</si>
  <si>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</si>
  <si>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</si>
  <si>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</si>
  <si>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</si>
  <si>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</si>
  <si>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</si>
  <si>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</si>
  <si>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</si>
  <si>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</si>
  <si>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</si>
  <si>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</si>
  <si>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</si>
  <si>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</si>
  <si>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</si>
  <si>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</si>
  <si>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</si>
  <si>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</si>
  <si>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</si>
  <si>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</si>
  <si>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</si>
  <si>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</si>
  <si>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</si>
  <si>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</si>
  <si>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</si>
  <si>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</si>
  <si>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</si>
  <si>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</si>
  <si>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</si>
  <si>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</si>
  <si>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</si>
  <si>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</si>
  <si>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</si>
  <si>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</si>
  <si>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</si>
  <si>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</si>
  <si>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</si>
  <si>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</si>
  <si>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</si>
  <si>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</si>
  <si>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</si>
  <si>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</si>
  <si>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</si>
  <si>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</si>
  <si>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</si>
  <si>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</si>
  <si>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</si>
  <si>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</si>
  <si>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</si>
  <si>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</si>
  <si>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</si>
  <si>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</si>
  <si>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</si>
  <si>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</si>
  <si>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</si>
  <si>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</si>
  <si>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</si>
  <si>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</si>
  <si>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</si>
  <si>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</si>
  <si>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</si>
  <si>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</si>
  <si>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</si>
  <si>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</si>
  <si>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</si>
  <si>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</si>
  <si>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</si>
  <si>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</si>
  <si>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</si>
  <si>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</si>
  <si>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</si>
  <si>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</si>
  <si>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</si>
  <si>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</si>
  <si>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</si>
  <si>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</si>
  <si>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</si>
  <si>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</si>
  <si>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</si>
  <si>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</si>
  <si>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</si>
  <si>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</si>
  <si>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</si>
  <si>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</si>
  <si>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</si>
  <si>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</si>
  <si>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</si>
  <si>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</si>
  <si>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</si>
  <si>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</si>
  <si>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</si>
  <si>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</si>
  <si>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</si>
  <si>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</si>
  <si>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</si>
  <si>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</si>
  <si>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</si>
  <si>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</si>
  <si>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</si>
  <si>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</si>
  <si>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</si>
  <si>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</si>
  <si>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</si>
  <si>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</si>
  <si>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</si>
  <si>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</si>
  <si>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</si>
  <si>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</si>
  <si>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</si>
  <si>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</si>
  <si>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</si>
  <si>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</si>
  <si>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</si>
  <si>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</si>
  <si>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</si>
  <si>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</si>
  <si>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</si>
  <si>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</si>
  <si>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</si>
  <si>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</si>
  <si>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</si>
  <si>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</si>
  <si>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</si>
  <si>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</si>
  <si>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</si>
  <si>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</si>
  <si>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</si>
  <si>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</si>
  <si>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</si>
  <si>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</si>
  <si>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</si>
  <si>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</si>
  <si>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</si>
  <si>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</si>
  <si>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</si>
  <si>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</si>
  <si>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</si>
  <si>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</si>
  <si>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</si>
  <si>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</si>
  <si>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</si>
  <si>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</si>
  <si>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</si>
  <si>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</si>
  <si>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</si>
  <si>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</si>
  <si>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</si>
  <si>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</si>
  <si>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</si>
  <si>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</si>
  <si>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</si>
  <si>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</si>
  <si>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</si>
  <si>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</si>
  <si>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</si>
  <si>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</si>
  <si>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</si>
  <si>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</si>
  <si>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</si>
  <si>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</si>
  <si>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</si>
  <si>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</si>
  <si>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</si>
  <si>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</si>
  <si>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</si>
  <si>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</si>
  <si>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</si>
  <si>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</si>
  <si>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</si>
  <si>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</si>
  <si>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</si>
  <si>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</si>
  <si>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</si>
  <si>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</si>
  <si>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</si>
  <si>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</si>
  <si>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</si>
  <si>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</si>
  <si>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</si>
  <si>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</si>
  <si>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</si>
  <si>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</si>
  <si>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</si>
  <si>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</si>
  <si>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</si>
  <si>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</si>
  <si>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</si>
  <si>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</si>
  <si>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</si>
  <si>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</si>
  <si>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</si>
  <si>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</si>
  <si>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</si>
  <si>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</si>
  <si>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</si>
  <si>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</si>
  <si>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</si>
  <si>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</si>
  <si>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</si>
  <si>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</si>
  <si>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</si>
  <si>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</si>
  <si>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</si>
  <si>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</si>
  <si>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</si>
  <si>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</si>
  <si>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</si>
  <si>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</si>
  <si>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</si>
  <si>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</si>
  <si>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</si>
  <si>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</si>
  <si>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</si>
  <si>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</si>
  <si>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</si>
  <si>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</si>
  <si>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</si>
  <si>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</si>
  <si>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</si>
  <si>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</si>
  <si>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</si>
  <si>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</si>
  <si>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</si>
  <si>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</si>
  <si>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</si>
  <si>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</si>
  <si>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</si>
  <si>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</si>
  <si>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</si>
  <si>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</si>
  <si>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</si>
  <si>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</si>
  <si>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</si>
  <si>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</si>
  <si>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</si>
  <si>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</si>
  <si>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</si>
  <si>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</si>
  <si>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</si>
  <si>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</si>
  <si>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</si>
  <si>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</si>
  <si>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</si>
  <si>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</si>
  <si>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</si>
  <si>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</si>
  <si>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</si>
  <si>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</si>
  <si>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</si>
  <si>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</si>
  <si>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</si>
  <si>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</si>
  <si>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</si>
  <si>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</si>
  <si>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</si>
  <si>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</si>
  <si>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</si>
  <si>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</si>
  <si>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</si>
  <si>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</si>
  <si>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</si>
  <si>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</si>
  <si>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</si>
  <si>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</si>
  <si>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</si>
  <si>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</si>
  <si>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</si>
  <si>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</si>
  <si>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</si>
  <si>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</si>
  <si>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</si>
  <si>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</si>
  <si>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</si>
  <si>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</si>
  <si>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</si>
  <si>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</si>
  <si>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</si>
  <si>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</si>
  <si>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</si>
  <si>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</si>
  <si>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</si>
  <si>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</si>
  <si>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</si>
  <si>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</si>
  <si>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</si>
  <si>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</si>
  <si>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</si>
  <si>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</si>
  <si>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</si>
  <si>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</si>
  <si>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</si>
  <si>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</si>
  <si>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</si>
  <si>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</si>
  <si>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</si>
  <si>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</si>
  <si>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</si>
  <si>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</si>
  <si>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</si>
  <si>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</si>
  <si>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</si>
  <si>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</si>
  <si>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</si>
  <si>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</si>
  <si>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</si>
  <si>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</si>
  <si>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</si>
  <si>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</si>
  <si>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</si>
  <si>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</si>
  <si>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</si>
  <si>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</si>
  <si>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</si>
  <si>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</si>
  <si>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</si>
  <si>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</si>
  <si>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</si>
  <si>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</si>
  <si>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</si>
  <si>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</si>
  <si>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</si>
  <si>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</si>
  <si>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</si>
  <si>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</si>
  <si>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</si>
  <si>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</si>
  <si>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</si>
  <si>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</si>
  <si>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</si>
  <si>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</si>
  <si>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</si>
  <si>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</si>
  <si>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</si>
  <si>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</si>
  <si>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</si>
  <si>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</si>
  <si>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</si>
  <si>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</si>
  <si>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</si>
  <si>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</si>
  <si>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</si>
  <si>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</si>
  <si>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</si>
  <si>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</si>
  <si>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</si>
  <si>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</si>
  <si>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</si>
  <si>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</si>
  <si>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</si>
  <si>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</si>
  <si>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</si>
  <si>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</si>
  <si>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</si>
  <si>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</si>
  <si>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</si>
  <si>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</si>
  <si>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</si>
  <si>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</si>
  <si>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</si>
  <si>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</si>
  <si>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</si>
  <si>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</si>
  <si>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</si>
  <si>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</si>
  <si>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</si>
  <si>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</si>
  <si>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</si>
  <si>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</si>
  <si>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</si>
  <si>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</si>
  <si>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</si>
  <si>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</si>
  <si>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</si>
  <si>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</si>
  <si>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</si>
  <si>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</si>
  <si>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</si>
  <si>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</si>
  <si>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</si>
  <si>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</si>
  <si>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</si>
  <si>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</si>
  <si>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</si>
  <si>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</si>
  <si>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</si>
  <si>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</si>
  <si>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</si>
  <si>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</si>
  <si>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</si>
  <si>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</si>
  <si>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</si>
  <si>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</si>
  <si>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</si>
  <si>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</si>
  <si>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</si>
  <si>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</si>
  <si>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</si>
  <si>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</si>
  <si>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</si>
  <si>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</si>
  <si>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</si>
  <si>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</si>
  <si>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</si>
  <si>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</si>
  <si>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</si>
  <si>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</si>
  <si>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</si>
  <si>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</si>
  <si>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</si>
  <si>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</si>
  <si>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</si>
  <si>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</si>
  <si>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</si>
  <si>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</si>
  <si>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</si>
  <si>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</si>
  <si>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</si>
  <si>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</si>
  <si>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</si>
  <si>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</si>
  <si>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</si>
  <si>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</si>
  <si>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</si>
  <si>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</si>
  <si>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</si>
  <si>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</si>
  <si>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</si>
  <si>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</si>
  <si>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</si>
  <si>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</si>
  <si>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</si>
  <si>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</si>
  <si>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</si>
  <si>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</si>
  <si>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</si>
  <si>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</si>
  <si>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</si>
  <si>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</si>
  <si>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</si>
  <si>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</si>
  <si>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</si>
  <si>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</si>
  <si>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</si>
  <si>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</si>
  <si>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</si>
  <si>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</si>
  <si>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</si>
  <si>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</si>
  <si>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</si>
  <si>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</si>
  <si>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</si>
  <si>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</si>
  <si>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</si>
  <si>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</si>
  <si>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</si>
  <si>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</si>
  <si>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</si>
  <si>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</si>
  <si>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</si>
  <si>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</si>
  <si>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</si>
  <si>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</si>
  <si>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</si>
  <si>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</si>
  <si>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</si>
  <si>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</si>
  <si>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</si>
  <si>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</si>
  <si>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</si>
  <si>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</si>
  <si>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</si>
  <si>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</si>
  <si>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</si>
  <si>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</si>
  <si>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</si>
  <si>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</si>
  <si>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</si>
  <si>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</si>
  <si>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</si>
  <si>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</si>
  <si>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</si>
  <si>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</si>
  <si>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</si>
  <si>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</si>
  <si>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</si>
  <si>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</si>
  <si>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</si>
  <si>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</si>
  <si>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</si>
  <si>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</si>
  <si>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</si>
  <si>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</si>
  <si>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</si>
  <si>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</si>
  <si>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</si>
  <si>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</si>
  <si>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</si>
  <si>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</si>
  <si>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</si>
  <si>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</si>
  <si>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</si>
  <si>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</si>
  <si>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</si>
  <si>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</si>
  <si>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</si>
  <si>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</si>
  <si>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</si>
  <si>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</si>
  <si>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</si>
  <si>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</si>
  <si>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</si>
  <si>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</si>
  <si>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</si>
  <si>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</si>
  <si>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</si>
  <si>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</si>
  <si>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</si>
  <si>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</si>
  <si>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</si>
  <si>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</si>
  <si>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</si>
  <si>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</si>
  <si>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</si>
  <si>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</si>
  <si>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</si>
  <si>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</si>
  <si>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</si>
  <si>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</si>
  <si>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</si>
  <si>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</si>
  <si>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</si>
  <si>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</si>
  <si>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</si>
  <si>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</si>
  <si>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</si>
  <si>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</si>
  <si>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</si>
  <si>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</si>
  <si>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</si>
  <si>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</si>
  <si>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</si>
  <si>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</si>
  <si>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</si>
  <si>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</si>
  <si>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</si>
  <si>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</si>
  <si>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</si>
  <si>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</si>
  <si>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</si>
  <si>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</si>
  <si>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</si>
  <si>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</si>
  <si>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</si>
  <si>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</si>
  <si>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</si>
  <si>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</si>
  <si>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</si>
  <si>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</si>
  <si>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</si>
  <si>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</si>
  <si>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</si>
  <si>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</si>
  <si>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</si>
  <si>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</si>
  <si>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</si>
  <si>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</si>
  <si>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</si>
  <si>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</si>
  <si>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</si>
  <si>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</si>
  <si>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</si>
  <si>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</si>
  <si>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</si>
  <si>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</si>
  <si>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</si>
  <si>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</si>
  <si>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</si>
  <si>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</si>
  <si>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</si>
  <si>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</si>
  <si>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</si>
  <si>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</si>
  <si>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</si>
  <si>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</si>
  <si>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</si>
  <si>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</si>
  <si>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</si>
  <si>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</si>
  <si>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</si>
  <si>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</si>
  <si>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</si>
  <si>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</si>
  <si>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</si>
  <si>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</si>
  <si>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</si>
  <si>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</si>
  <si>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</si>
  <si>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</si>
  <si>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</si>
  <si>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</si>
  <si>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</si>
  <si>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</si>
  <si>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</si>
  <si>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</si>
  <si>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</si>
  <si>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</si>
  <si>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</si>
  <si>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</si>
  <si>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</si>
  <si>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</si>
  <si>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</si>
  <si>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</si>
  <si>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</si>
  <si>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</si>
  <si>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</si>
  <si>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</si>
  <si>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</si>
  <si>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</si>
  <si>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</si>
  <si>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</si>
  <si>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</si>
  <si>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</si>
  <si>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</si>
  <si>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</si>
  <si>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</si>
  <si>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</si>
  <si>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</si>
  <si>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</si>
  <si>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</si>
  <si>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</si>
  <si>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</si>
  <si>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</si>
  <si>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</si>
  <si>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</si>
  <si>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</si>
  <si>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</si>
  <si>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</si>
  <si>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</si>
  <si>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</si>
  <si>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</si>
  <si>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</si>
  <si>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</si>
  <si>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</si>
  <si>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</si>
  <si>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</si>
  <si>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</si>
  <si>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</si>
  <si>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</si>
  <si>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</si>
  <si>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</si>
  <si>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</si>
  <si>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</si>
  <si>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</si>
  <si>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</si>
  <si>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</si>
  <si>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</si>
  <si>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</si>
  <si>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</si>
  <si>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</si>
  <si>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</si>
  <si>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</si>
  <si>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</si>
  <si>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</si>
  <si>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</si>
  <si>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</si>
  <si>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</si>
  <si>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</si>
  <si>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</si>
  <si>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</si>
  <si>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</si>
  <si>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</si>
  <si>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</si>
  <si>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</si>
  <si>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</si>
  <si>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</si>
  <si>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</si>
  <si>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</si>
  <si>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</si>
  <si>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</si>
  <si>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</si>
  <si>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</si>
  <si>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</si>
  <si>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</si>
  <si>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</si>
  <si>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</si>
  <si>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</si>
  <si>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</si>
  <si>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</si>
  <si>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</si>
  <si>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</si>
  <si>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</si>
  <si>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</si>
  <si>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</si>
  <si>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</si>
  <si>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</si>
  <si>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</si>
  <si>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</si>
  <si>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</si>
  <si>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</si>
  <si>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</si>
  <si>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</si>
  <si>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</si>
  <si>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</si>
  <si>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</si>
  <si>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</si>
  <si>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</si>
  <si>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</si>
  <si>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</si>
  <si>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</si>
  <si>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</si>
  <si>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</si>
  <si>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</si>
  <si>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</si>
  <si>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</si>
  <si>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</si>
  <si>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</si>
  <si>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</si>
  <si>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</si>
  <si>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</si>
  <si>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</si>
  <si>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</si>
  <si>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</si>
  <si>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</si>
  <si>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</si>
  <si>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</si>
  <si>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</si>
  <si>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</si>
  <si>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</si>
  <si>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</si>
  <si>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</si>
  <si>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</si>
  <si>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</si>
  <si>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</si>
  <si>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</si>
  <si>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</si>
  <si>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</si>
  <si>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</si>
  <si>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</si>
  <si>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</si>
  <si>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</si>
  <si>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</si>
  <si>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</si>
  <si>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</si>
  <si>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</si>
  <si>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</si>
  <si>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</si>
  <si>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</si>
  <si>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</si>
  <si>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</si>
  <si>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</si>
  <si>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</si>
  <si>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</si>
  <si>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</si>
  <si>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</si>
  <si>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</si>
  <si>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</si>
  <si>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</si>
  <si>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</si>
  <si>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</si>
  <si>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</si>
  <si>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</si>
  <si>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</si>
  <si>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</si>
  <si>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</si>
  <si>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</si>
  <si>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</si>
  <si>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</si>
  <si>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</si>
  <si>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</si>
  <si>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</si>
  <si>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</si>
  <si>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</si>
  <si>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</si>
  <si>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</si>
  <si>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</si>
  <si>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</si>
  <si>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</si>
  <si>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</si>
  <si>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</si>
  <si>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</si>
  <si>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</si>
  <si>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</si>
  <si>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</si>
  <si>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</si>
  <si>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</si>
  <si>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</si>
  <si>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</si>
  <si>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</si>
  <si>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</si>
  <si>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</si>
  <si>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</si>
  <si>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</si>
  <si>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</si>
  <si>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</si>
  <si>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</si>
  <si>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</si>
  <si>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</si>
  <si>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</si>
  <si>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</si>
  <si>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</si>
  <si>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</si>
  <si>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</si>
  <si>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</si>
  <si>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</si>
  <si>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</si>
  <si>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</si>
  <si>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</si>
  <si>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</si>
  <si>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</si>
  <si>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</si>
  <si>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</si>
  <si>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</si>
  <si>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</si>
  <si>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</si>
  <si>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</si>
  <si>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</si>
  <si>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</si>
  <si>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</si>
  <si>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</si>
  <si>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</si>
  <si>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</si>
  <si>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</si>
  <si>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</si>
  <si>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</si>
  <si>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</si>
  <si>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</si>
  <si>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</si>
  <si>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</si>
  <si>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</si>
  <si>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</si>
  <si>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</si>
  <si>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</si>
  <si>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</si>
  <si>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</si>
  <si>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</si>
  <si>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</si>
  <si>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</si>
  <si>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</si>
  <si>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</si>
  <si>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</si>
  <si>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</si>
  <si>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</si>
  <si>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</si>
  <si>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</si>
  <si>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</si>
  <si>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</si>
  <si>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</si>
  <si>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</si>
  <si>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</si>
  <si>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</si>
  <si>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</si>
  <si>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</si>
  <si>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</si>
  <si>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</si>
  <si>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</si>
  <si>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</si>
  <si>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</si>
  <si>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</si>
  <si>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</si>
  <si>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</si>
  <si>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</si>
  <si>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</si>
  <si>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</si>
  <si>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</si>
  <si>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</si>
  <si>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</si>
  <si>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</si>
  <si>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</si>
  <si>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</si>
  <si>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</si>
  <si>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</si>
  <si>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</si>
  <si>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</si>
  <si>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</si>
  <si>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</si>
  <si>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</si>
  <si>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</si>
  <si>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</si>
  <si>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</si>
  <si>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</si>
  <si>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</si>
  <si>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</si>
  <si>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</si>
  <si>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</si>
  <si>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</si>
  <si>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</si>
  <si>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</si>
  <si>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</si>
  <si>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</si>
  <si>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</si>
  <si>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</si>
  <si>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</si>
  <si>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</si>
  <si>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</si>
  <si>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</si>
  <si>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</si>
  <si>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</si>
  <si>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</si>
  <si>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</si>
  <si>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</si>
  <si>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</si>
  <si>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</si>
  <si>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</si>
  <si>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</si>
  <si>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</si>
  <si>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</si>
  <si>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</si>
  <si>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</si>
  <si>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</si>
  <si>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</si>
  <si>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</si>
  <si>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</si>
  <si>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</si>
  <si>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</si>
  <si>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</si>
  <si>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</si>
  <si>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</si>
  <si>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</si>
  <si>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</si>
  <si>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</si>
  <si>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</si>
  <si>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</si>
  <si>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</si>
  <si>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</si>
  <si>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</si>
  <si>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</si>
  <si>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</si>
  <si>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</si>
  <si>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</si>
  <si>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</si>
  <si>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</si>
  <si>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</si>
  <si>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</si>
  <si>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</si>
  <si>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</si>
  <si>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</si>
  <si>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</si>
  <si>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</si>
  <si>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</si>
  <si>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</si>
  <si>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</si>
  <si>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</si>
  <si>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</si>
  <si>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</si>
  <si>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</si>
  <si>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</si>
  <si>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</si>
  <si>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</si>
  <si>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</si>
  <si>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</si>
  <si>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</si>
  <si>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</si>
  <si>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</si>
  <si>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</si>
  <si>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</si>
  <si>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</si>
  <si>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</si>
  <si>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</si>
  <si>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</si>
  <si>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</si>
  <si>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</si>
  <si>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</si>
  <si>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</si>
  <si>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</si>
  <si>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</si>
  <si>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</si>
  <si>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</si>
  <si>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</si>
  <si>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</si>
  <si>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</si>
  <si>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</si>
  <si>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</si>
  <si>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</si>
  <si>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</si>
  <si>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</si>
  <si>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</si>
  <si>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</si>
  <si>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</si>
  <si>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</si>
  <si>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</si>
  <si>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</si>
  <si>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</si>
  <si>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</si>
  <si>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</si>
  <si>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</si>
  <si>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</si>
  <si>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</si>
  <si>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</si>
  <si>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</si>
  <si>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</si>
  <si>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</si>
  <si>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</si>
  <si>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</si>
  <si>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</si>
  <si>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</si>
  <si>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</si>
  <si>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</si>
  <si>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</si>
  <si>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</si>
  <si>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</si>
  <si>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</si>
  <si>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</si>
  <si>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</si>
  <si>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</si>
  <si>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</si>
  <si>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</si>
  <si>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</si>
  <si>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</si>
  <si>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</si>
  <si>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</si>
  <si>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</si>
  <si>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</si>
  <si>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</si>
  <si>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</si>
  <si>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</si>
  <si>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</si>
  <si>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</si>
  <si>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</si>
  <si>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</si>
  <si>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</si>
  <si>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</si>
  <si>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</si>
  <si>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</si>
  <si>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</si>
  <si>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</si>
  <si>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</si>
  <si>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</si>
  <si>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</si>
  <si>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</si>
  <si>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</si>
  <si>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</si>
  <si>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</si>
  <si>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</si>
  <si>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</si>
  <si>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</si>
  <si>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</si>
  <si>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</si>
  <si>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</si>
  <si>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</si>
  <si>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</si>
  <si>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</si>
  <si>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</si>
  <si>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</si>
  <si>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</si>
  <si>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</si>
  <si>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</si>
  <si>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</si>
  <si>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</si>
  <si>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</si>
  <si>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</si>
  <si>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</si>
  <si>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</si>
  <si>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</si>
  <si>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</si>
  <si>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</si>
  <si>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</si>
  <si>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</si>
  <si>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</si>
  <si>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</si>
  <si>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</si>
  <si>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</si>
  <si>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</si>
  <si>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</si>
  <si>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</si>
  <si>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</si>
  <si>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</si>
  <si>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</si>
  <si>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</si>
  <si>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</si>
  <si>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</si>
  <si>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</si>
  <si>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</si>
  <si>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</si>
  <si>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</si>
  <si>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</si>
  <si>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</si>
  <si>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</si>
  <si>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</si>
  <si>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</si>
  <si>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</si>
  <si>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</si>
  <si>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</si>
  <si>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</si>
  <si>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</si>
  <si>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</si>
  <si>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</si>
  <si>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</si>
  <si>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</si>
  <si>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</si>
  <si>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</si>
  <si>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</si>
  <si>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</si>
  <si>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</si>
  <si>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</si>
  <si>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</si>
  <si>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</si>
  <si>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</si>
  <si>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</si>
  <si>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</si>
  <si>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</si>
  <si>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</si>
  <si>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</si>
  <si>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</si>
  <si>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</si>
  <si>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</si>
  <si>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</si>
  <si>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</si>
  <si>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</si>
  <si>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</si>
  <si>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</si>
  <si>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</si>
  <si>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</si>
  <si>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</si>
  <si>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</si>
  <si>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</si>
  <si>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</si>
  <si>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</si>
  <si>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</si>
  <si>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</si>
  <si>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</si>
  <si>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</si>
  <si>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</si>
  <si>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</si>
  <si>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</si>
  <si>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</si>
  <si>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</si>
  <si>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</si>
  <si>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</si>
  <si>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</si>
  <si>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</si>
  <si>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</si>
  <si>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</si>
  <si>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</si>
  <si>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</si>
  <si>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</si>
  <si>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</si>
  <si>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</si>
  <si>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</si>
  <si>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</si>
  <si>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</si>
  <si>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</si>
  <si>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</si>
  <si>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</si>
  <si>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</si>
  <si>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</si>
  <si>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</si>
  <si>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</si>
  <si>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</si>
  <si>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</si>
  <si>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</si>
  <si>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</si>
  <si>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</si>
  <si>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</si>
  <si>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</si>
  <si>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</si>
  <si>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</si>
  <si>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</si>
  <si>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</si>
  <si>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</si>
  <si>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</si>
  <si>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</si>
  <si>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</si>
  <si>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</si>
  <si>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</si>
  <si>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</si>
  <si>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</si>
  <si>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</si>
  <si>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</si>
  <si>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</si>
  <si>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</si>
  <si>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</si>
  <si>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</si>
  <si>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</si>
  <si>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</si>
  <si>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</si>
  <si>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</si>
  <si>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</si>
  <si>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</si>
  <si>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</si>
  <si>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</si>
  <si>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</si>
  <si>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</si>
  <si>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</si>
  <si>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</si>
  <si>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</si>
  <si>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</si>
  <si>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</si>
  <si>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</si>
  <si>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</si>
  <si>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</si>
  <si>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</si>
  <si>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</si>
  <si>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</si>
  <si>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</si>
  <si>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</si>
  <si>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</si>
  <si>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</si>
  <si>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</si>
  <si>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</si>
  <si>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</si>
  <si>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</si>
  <si>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</si>
  <si>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</si>
  <si>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</si>
  <si>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</si>
  <si>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</si>
  <si>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</si>
  <si>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</si>
  <si>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</si>
  <si>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</si>
  <si>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</si>
  <si>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</si>
  <si>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</si>
  <si>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</si>
  <si>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</si>
  <si>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</si>
  <si>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</si>
  <si>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</si>
  <si>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</si>
  <si>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</si>
  <si>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</si>
  <si>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</si>
  <si>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</si>
  <si>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</si>
  <si>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</si>
  <si>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</si>
  <si>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</si>
  <si>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</si>
  <si>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</si>
  <si>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</si>
  <si>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</si>
  <si>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</si>
  <si>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</si>
  <si>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</si>
  <si>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</si>
  <si>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</si>
  <si>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</si>
  <si>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</si>
  <si>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</si>
  <si>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</si>
  <si>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</si>
  <si>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</si>
  <si>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</si>
  <si>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</si>
  <si>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</si>
  <si>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</si>
  <si>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</si>
  <si>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</si>
  <si>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</si>
  <si>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</si>
  <si>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</si>
  <si>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</si>
  <si>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</si>
  <si>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</si>
  <si>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</si>
  <si>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</si>
  <si>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</si>
  <si>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</si>
  <si>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</si>
  <si>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</si>
  <si>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</si>
  <si>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</si>
  <si>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</si>
  <si>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</si>
  <si>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</si>
  <si>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</si>
  <si>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</si>
  <si>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</si>
  <si>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</si>
  <si>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</si>
  <si>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</si>
  <si>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</si>
  <si>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</si>
  <si>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</si>
  <si>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</si>
  <si>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</si>
  <si>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</si>
  <si>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</si>
  <si>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</si>
  <si>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</si>
  <si>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</si>
  <si>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</si>
  <si>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</si>
  <si>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</si>
  <si>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</si>
  <si>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</si>
  <si>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</si>
  <si>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</si>
  <si>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</si>
  <si>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</si>
  <si>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</si>
  <si>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</si>
  <si>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</si>
  <si>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</si>
  <si>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</si>
  <si>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</si>
  <si>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</si>
  <si>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</si>
  <si>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</si>
  <si>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</si>
  <si>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</si>
  <si>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</si>
  <si>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</si>
  <si>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</si>
  <si>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</si>
  <si>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</si>
  <si>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</si>
  <si>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</si>
  <si>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</si>
  <si>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</si>
  <si>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</si>
  <si>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</si>
  <si>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</si>
  <si>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</si>
  <si>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</si>
  <si>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</si>
  <si>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</si>
  <si>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</si>
  <si>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</si>
  <si>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</si>
  <si>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</si>
  <si>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</si>
  <si>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</si>
  <si>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</si>
  <si>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</si>
  <si>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</si>
  <si>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</si>
  <si>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</si>
  <si>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</si>
  <si>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</si>
  <si>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</si>
  <si>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</si>
  <si>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</si>
  <si>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</si>
  <si>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</si>
  <si>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</si>
  <si>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</si>
  <si>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</si>
  <si>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</si>
  <si>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</si>
  <si>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</si>
  <si>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</si>
  <si>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</si>
  <si>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</si>
  <si>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</si>
  <si>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</si>
  <si>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</si>
  <si>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</si>
  <si>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</si>
  <si>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</si>
  <si>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</si>
  <si>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</si>
  <si>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</si>
  <si>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</si>
  <si>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</si>
  <si>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</si>
  <si>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</si>
  <si>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</si>
  <si>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</si>
  <si>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</si>
  <si>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</si>
  <si>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</si>
  <si>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</si>
  <si>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</si>
  <si>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</si>
  <si>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</si>
  <si>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</si>
  <si>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</si>
  <si>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</si>
  <si>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</si>
  <si>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</si>
  <si>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</si>
  <si>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</si>
  <si>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</si>
  <si>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</si>
  <si>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</si>
  <si>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</si>
  <si>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</si>
  <si>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</si>
  <si>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</si>
  <si>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</si>
  <si>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</si>
  <si>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</si>
  <si>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</si>
  <si>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</si>
  <si>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</si>
  <si>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</si>
  <si>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</si>
  <si>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</si>
  <si>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</si>
  <si>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</si>
  <si>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</si>
  <si>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</si>
  <si>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</si>
  <si>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</si>
  <si>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</si>
  <si>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</si>
  <si>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</si>
  <si>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</si>
  <si>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</si>
  <si>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</si>
  <si>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</si>
  <si>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</si>
  <si>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</si>
  <si>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</si>
  <si>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</si>
  <si>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</si>
  <si>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</si>
  <si>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</si>
  <si>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</si>
  <si>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</si>
  <si>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</si>
  <si>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</si>
  <si>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</si>
  <si>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</si>
  <si>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</si>
  <si>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</si>
  <si>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</si>
  <si>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</si>
  <si>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</si>
  <si>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</si>
  <si>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</si>
  <si>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</si>
  <si>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</si>
  <si>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</si>
  <si>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</si>
  <si>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</si>
  <si>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</si>
  <si>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</si>
  <si>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</si>
  <si>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</si>
  <si>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</si>
  <si>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</si>
  <si>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</si>
  <si>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</si>
  <si>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</si>
  <si>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</si>
  <si>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</si>
  <si>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</si>
  <si>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</si>
  <si>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</si>
  <si>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</si>
  <si>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</si>
  <si>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</si>
  <si>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</si>
  <si>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</si>
  <si>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</si>
  <si>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</si>
  <si>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</si>
  <si>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</si>
  <si>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</si>
  <si>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</si>
  <si>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</si>
  <si>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</si>
  <si>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</si>
  <si>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</si>
  <si>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</si>
  <si>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</si>
  <si>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</si>
  <si>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</si>
  <si>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</si>
  <si>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</si>
  <si>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</si>
  <si>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</si>
  <si>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</si>
  <si>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</si>
  <si>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</si>
  <si>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</si>
  <si>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</si>
  <si>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</si>
  <si>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</si>
  <si>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</si>
  <si>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</si>
  <si>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</si>
  <si>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</si>
  <si>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</si>
  <si>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</si>
  <si>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</si>
  <si>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</si>
  <si>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</si>
  <si>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</si>
  <si>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</si>
  <si>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</si>
  <si>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</si>
  <si>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</si>
  <si>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</si>
  <si>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</si>
  <si>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</si>
  <si>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</si>
  <si>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</si>
  <si>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</si>
  <si>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</si>
  <si>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</si>
  <si>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</si>
  <si>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</si>
  <si>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</si>
  <si>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</si>
  <si>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</si>
  <si>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</si>
  <si>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</si>
  <si>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</si>
  <si>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</si>
  <si>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</si>
  <si>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</si>
  <si>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</si>
  <si>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</si>
  <si>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</si>
  <si>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</si>
  <si>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</si>
  <si>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</si>
  <si>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</si>
  <si>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</si>
  <si>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</si>
  <si>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</si>
  <si>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</si>
  <si>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</si>
  <si>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</si>
  <si>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</si>
  <si>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</si>
  <si>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</si>
  <si>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</si>
  <si>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</si>
  <si>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</si>
  <si>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</si>
  <si>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</si>
  <si>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</si>
  <si>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</si>
  <si>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</si>
  <si>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</si>
  <si>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</si>
  <si>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</si>
  <si>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</si>
  <si>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</si>
  <si>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</si>
  <si>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</si>
  <si>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</si>
  <si>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</si>
  <si>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</si>
  <si>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</si>
  <si>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</si>
  <si>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</si>
  <si>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</si>
  <si>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</si>
  <si>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</si>
  <si>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</si>
  <si>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</si>
  <si>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</si>
  <si>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</si>
  <si>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</si>
  <si>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</si>
  <si>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</si>
  <si>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</si>
  <si>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</si>
  <si>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</si>
  <si>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</si>
  <si>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</si>
  <si>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</si>
  <si>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</si>
  <si>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</si>
  <si>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</si>
  <si>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</si>
  <si>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</si>
  <si>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</si>
  <si>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</si>
  <si>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</si>
  <si>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</si>
  <si>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</si>
  <si>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</si>
  <si>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</si>
  <si>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</si>
  <si>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</si>
  <si>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</si>
  <si>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</si>
  <si>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</si>
  <si>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</si>
  <si>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</si>
  <si>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</si>
  <si>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</si>
  <si>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</si>
  <si>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</si>
  <si>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</si>
  <si>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</si>
  <si>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</si>
  <si>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</si>
  <si>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</si>
  <si>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</si>
  <si>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</si>
  <si>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</si>
  <si>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</si>
  <si>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</si>
  <si>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</si>
  <si>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</si>
  <si>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</si>
  <si>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</si>
  <si>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</si>
  <si>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</si>
  <si>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</si>
  <si>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</si>
  <si>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</si>
  <si>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</si>
  <si>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</si>
  <si>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</si>
  <si>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</si>
  <si>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</si>
  <si>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</si>
  <si>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</si>
  <si>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</si>
  <si>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</si>
  <si>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</si>
  <si>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</si>
  <si>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</si>
  <si>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</si>
  <si>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</si>
  <si>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</si>
  <si>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</si>
  <si>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</si>
  <si>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</si>
  <si>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</si>
  <si>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</si>
  <si>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</si>
  <si>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</si>
  <si>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</si>
  <si>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</si>
  <si>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</si>
  <si>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</si>
  <si>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</si>
  <si>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</si>
  <si>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</si>
  <si>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</si>
  <si>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</si>
  <si>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</si>
  <si>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</si>
  <si>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</si>
  <si>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</si>
  <si>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</si>
  <si>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</si>
  <si>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</si>
  <si>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</si>
  <si>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</si>
  <si>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</si>
  <si>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</si>
  <si>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</si>
  <si>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</si>
  <si>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</si>
  <si>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</si>
  <si>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</si>
  <si>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</si>
  <si>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</si>
  <si>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</si>
  <si>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</si>
  <si>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</si>
  <si>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</si>
  <si>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</si>
  <si>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</si>
  <si>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</si>
  <si>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</si>
  <si>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</si>
  <si>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</si>
  <si>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</si>
  <si>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</si>
  <si>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</si>
  <si>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</si>
  <si>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</si>
  <si>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</si>
  <si>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</si>
  <si>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</si>
  <si>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</si>
  <si>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</si>
  <si>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</si>
  <si>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</si>
  <si>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</si>
  <si>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</si>
  <si>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</si>
  <si>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</si>
  <si>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</si>
  <si>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</si>
  <si>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</si>
  <si>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</si>
  <si>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</si>
  <si>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</si>
  <si>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</si>
  <si>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</si>
  <si>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</si>
  <si>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</si>
  <si>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</si>
  <si>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</si>
  <si>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</si>
  <si>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</si>
  <si>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</si>
  <si>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</si>
  <si>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</si>
  <si>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</si>
  <si>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</si>
  <si>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</si>
  <si>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</si>
  <si>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</si>
  <si>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</si>
  <si>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</si>
  <si>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</si>
  <si>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</si>
  <si>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</si>
  <si>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</si>
  <si>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</si>
  <si>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</si>
  <si>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</si>
  <si>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</si>
  <si>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</si>
  <si>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</si>
  <si>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</si>
  <si>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</si>
  <si>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</si>
  <si>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</si>
  <si>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</si>
  <si>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</si>
  <si>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</si>
  <si>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</si>
  <si>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</si>
  <si>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</si>
  <si>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</si>
  <si>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</si>
  <si>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</si>
  <si>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</si>
  <si>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</si>
  <si>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</si>
  <si>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</si>
  <si>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</si>
  <si>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</si>
  <si>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</si>
  <si>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</si>
  <si>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</si>
  <si>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</si>
  <si>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</si>
  <si>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</si>
  <si>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</si>
  <si>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</si>
  <si>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</si>
  <si>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</si>
  <si>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</si>
  <si>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</si>
  <si>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</si>
  <si>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</si>
  <si>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</si>
  <si>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</si>
  <si>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</si>
  <si>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</si>
  <si>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</si>
  <si>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</si>
  <si>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</si>
  <si>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</si>
  <si>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</si>
  <si>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</si>
  <si>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</si>
  <si>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</si>
  <si>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</si>
  <si>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</si>
  <si>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</si>
  <si>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</si>
  <si>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</si>
  <si>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</si>
  <si>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</si>
  <si>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</si>
  <si>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</si>
  <si>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</si>
  <si>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</si>
  <si>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</si>
  <si>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</si>
  <si>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</si>
  <si>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</si>
  <si>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</si>
  <si>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</si>
  <si>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</si>
  <si>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</si>
  <si>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</si>
  <si>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</si>
  <si>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</si>
  <si>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</si>
  <si>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</si>
  <si>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</si>
  <si>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</si>
  <si>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</si>
  <si>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</si>
  <si>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</si>
  <si>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</si>
  <si>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</si>
  <si>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</si>
  <si>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</si>
  <si>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</si>
  <si>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</si>
  <si>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</si>
  <si>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</si>
  <si>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</si>
  <si>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</si>
  <si>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</si>
  <si>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</si>
  <si>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</si>
  <si>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</si>
  <si>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</si>
  <si>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</si>
  <si>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</si>
  <si>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</si>
  <si>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</si>
  <si>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</si>
  <si>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</si>
  <si>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</si>
  <si>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</si>
  <si>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</si>
  <si>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</si>
  <si>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</si>
  <si>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</si>
  <si>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</si>
  <si>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</si>
  <si>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</si>
  <si>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</si>
  <si>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</si>
  <si>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</si>
  <si>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</si>
  <si>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</si>
  <si>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</si>
  <si>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</si>
  <si>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</si>
  <si>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</si>
  <si>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</si>
  <si>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</si>
  <si>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</si>
  <si>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</si>
  <si>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</si>
  <si>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</si>
  <si>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</si>
  <si>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</si>
  <si>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</si>
  <si>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</si>
  <si>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</si>
  <si>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</si>
  <si>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</si>
  <si>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</si>
  <si>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</si>
  <si>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</si>
  <si>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</si>
  <si>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</si>
  <si>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</si>
  <si>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</si>
  <si>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</si>
  <si>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</si>
  <si>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</si>
  <si>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</si>
  <si>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</si>
  <si>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</si>
  <si>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</si>
  <si>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</si>
  <si>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</si>
  <si>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</si>
  <si>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</si>
  <si>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</si>
  <si>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</si>
  <si>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</si>
  <si>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</si>
  <si>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</si>
  <si>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</si>
  <si>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</si>
  <si>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</si>
  <si>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</si>
  <si>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</si>
  <si>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</si>
  <si>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</si>
  <si>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</si>
  <si>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</si>
  <si>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</si>
  <si>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</si>
  <si>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</si>
  <si>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</si>
  <si>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</si>
  <si>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</si>
  <si>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</si>
  <si>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</si>
  <si>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</si>
  <si>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</si>
  <si>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</si>
  <si>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</si>
  <si>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</si>
  <si>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</si>
  <si>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</si>
  <si>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</si>
  <si>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</si>
  <si>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</si>
  <si>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</si>
  <si>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</si>
  <si>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</si>
  <si>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</si>
  <si>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</si>
  <si>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</si>
  <si>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</si>
  <si>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</si>
  <si>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</si>
  <si>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</si>
  <si>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</si>
  <si>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</si>
  <si>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</si>
  <si>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</si>
  <si>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</si>
  <si>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</si>
  <si>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</si>
  <si>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</si>
  <si>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</si>
  <si>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</si>
  <si>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</si>
  <si>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</si>
  <si>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</si>
  <si>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</si>
  <si>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</si>
  <si>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</si>
  <si>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</si>
  <si>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</si>
  <si>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</si>
  <si>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</si>
  <si>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</si>
  <si>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</si>
  <si>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</si>
  <si>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</si>
  <si>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</si>
  <si>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</si>
  <si>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</si>
  <si>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</si>
  <si>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</si>
  <si>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</si>
  <si>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</si>
  <si>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</si>
  <si>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</si>
  <si>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</si>
  <si>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</si>
  <si>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</si>
  <si>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</si>
  <si>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</si>
  <si>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</si>
  <si>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</si>
  <si>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</si>
  <si>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</si>
  <si>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</si>
  <si>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</si>
  <si>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</si>
  <si>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</si>
  <si>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</si>
  <si>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</si>
  <si>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</si>
  <si>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</si>
  <si>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</si>
  <si>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</si>
  <si>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</si>
  <si>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</si>
  <si>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</si>
  <si>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</si>
  <si>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</si>
  <si>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</si>
  <si>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</si>
  <si>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</si>
  <si>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</si>
  <si>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</si>
  <si>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</si>
  <si>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</si>
  <si>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</si>
  <si>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</si>
  <si>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</si>
  <si>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</si>
  <si>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</si>
  <si>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</si>
  <si>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</si>
  <si>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</si>
  <si>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</si>
  <si>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</si>
  <si>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</si>
  <si>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</si>
  <si>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</si>
  <si>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</si>
  <si>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</si>
  <si>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</si>
  <si>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</si>
  <si>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</si>
  <si>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</si>
  <si>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</si>
  <si>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</si>
  <si>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</si>
  <si>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</si>
  <si>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</si>
  <si>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</si>
  <si>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</si>
  <si>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</si>
  <si>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</si>
  <si>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</si>
  <si>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</si>
  <si>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</si>
  <si>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</si>
  <si>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</si>
  <si>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</si>
  <si>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</si>
  <si>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</si>
  <si>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</si>
  <si>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</si>
  <si>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</si>
  <si>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</si>
  <si>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</si>
  <si>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</si>
  <si>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</si>
  <si>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</si>
  <si>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</si>
  <si>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</si>
  <si>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</si>
  <si>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</si>
  <si>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</si>
  <si>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</si>
  <si>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</si>
  <si>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</si>
  <si>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</si>
  <si>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</si>
  <si>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</si>
  <si>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</si>
  <si>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</si>
  <si>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</si>
  <si>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</si>
  <si>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</si>
  <si>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</si>
  <si>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</si>
  <si>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</si>
  <si>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</si>
  <si>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</si>
  <si>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</si>
  <si>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</si>
  <si>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</si>
  <si>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</si>
  <si>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</si>
  <si>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</si>
  <si>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</si>
  <si>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</si>
  <si>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</si>
  <si>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</si>
  <si>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</si>
  <si>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</si>
  <si>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</si>
  <si>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</si>
  <si>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</si>
  <si>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</si>
  <si>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</si>
  <si>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</si>
  <si>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</si>
  <si>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</si>
  <si>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</si>
  <si>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</si>
  <si>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</si>
  <si>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</si>
  <si>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</si>
  <si>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</si>
  <si>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</si>
  <si>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</si>
  <si>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</si>
  <si>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</si>
  <si>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</si>
  <si>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</si>
  <si>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</si>
  <si>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</si>
  <si>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</si>
  <si>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</si>
  <si>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</si>
  <si>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</si>
  <si>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</si>
  <si>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</si>
  <si>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</si>
  <si>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</si>
  <si>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</si>
  <si>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</si>
  <si>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</si>
  <si>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</si>
  <si>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</si>
  <si>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</si>
  <si>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</si>
  <si>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</si>
  <si>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</si>
  <si>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</si>
  <si>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</si>
  <si>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</si>
  <si>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</si>
  <si>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</si>
  <si>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</si>
  <si>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</si>
  <si>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</si>
  <si>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</si>
  <si>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</si>
  <si>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</si>
  <si>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</si>
  <si>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</si>
  <si>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</si>
  <si>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</si>
  <si>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</si>
  <si>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</si>
  <si>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</si>
  <si>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</si>
  <si>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</si>
  <si>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</si>
  <si>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</si>
  <si>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</si>
  <si>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</si>
  <si>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</si>
  <si>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</si>
  <si>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</si>
  <si>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</si>
  <si>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</si>
  <si>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</si>
  <si>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</si>
  <si>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</si>
  <si>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</si>
  <si>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</si>
  <si>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</si>
  <si>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</si>
  <si>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</si>
  <si>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</si>
  <si>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</si>
  <si>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</si>
  <si>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</si>
  <si>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</si>
  <si>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</si>
  <si>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</si>
  <si>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</si>
  <si>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</si>
  <si>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</si>
  <si>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</si>
  <si>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</si>
  <si>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</si>
  <si>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</si>
  <si>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</si>
  <si>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</si>
  <si>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</si>
  <si>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</si>
  <si>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</si>
  <si>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</si>
  <si>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</si>
  <si>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</si>
  <si>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</si>
  <si>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</si>
  <si>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</si>
  <si>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</si>
  <si>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</si>
  <si>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</si>
  <si>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</si>
  <si>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</si>
  <si>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</si>
  <si>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</si>
  <si>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</si>
  <si>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</si>
  <si>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</si>
  <si>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</si>
  <si>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</si>
  <si>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</si>
  <si>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</si>
  <si>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</si>
  <si>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</si>
  <si>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</si>
  <si>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</si>
  <si>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</si>
  <si>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</si>
  <si>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</si>
  <si>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</si>
  <si>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</si>
  <si>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</si>
  <si>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</si>
  <si>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</si>
  <si>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</si>
  <si>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</si>
  <si>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</si>
  <si>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</si>
  <si>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</si>
  <si>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</si>
  <si>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</si>
  <si>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</si>
  <si>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</si>
  <si>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</si>
  <si>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</si>
  <si>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</si>
  <si>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</si>
  <si>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</si>
  <si>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</si>
  <si>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</si>
  <si>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</si>
  <si>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</si>
  <si>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</si>
  <si>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</si>
  <si>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</si>
  <si>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</si>
  <si>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</si>
  <si>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</si>
  <si>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</si>
  <si>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</si>
  <si>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</si>
  <si>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</si>
  <si>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</si>
  <si>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</si>
  <si>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</si>
  <si>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</si>
  <si>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</si>
  <si>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</si>
  <si>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</si>
  <si>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</si>
  <si>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</si>
  <si>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</si>
  <si>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</si>
  <si>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</si>
  <si>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</si>
  <si>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</si>
  <si>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</si>
  <si>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</si>
  <si>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</si>
  <si>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</si>
  <si>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</si>
  <si>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</si>
  <si>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</si>
  <si>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</si>
  <si>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</si>
  <si>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</si>
  <si>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</si>
  <si>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</si>
  <si>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</si>
  <si>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</si>
  <si>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</si>
  <si>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</si>
  <si>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</si>
  <si>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</si>
  <si>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</si>
  <si>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</si>
  <si>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</si>
  <si>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</si>
  <si>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</si>
  <si>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</si>
  <si>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</si>
  <si>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</si>
  <si>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</si>
  <si>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</si>
  <si>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</si>
  <si>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</si>
  <si>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</si>
  <si>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</si>
  <si>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</si>
  <si>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</si>
  <si>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</si>
  <si>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</si>
  <si>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</si>
  <si>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</si>
  <si>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</si>
  <si>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</si>
  <si>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</si>
  <si>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</si>
  <si>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</si>
  <si>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</si>
  <si>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</si>
  <si>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</si>
  <si>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</si>
  <si>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</si>
  <si>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</si>
  <si>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</si>
  <si>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</si>
  <si>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</si>
  <si>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</si>
  <si>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</si>
  <si>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</si>
  <si>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</si>
  <si>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</si>
  <si>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</si>
  <si>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</si>
  <si>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</si>
  <si>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</si>
  <si>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</si>
  <si>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</si>
  <si>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</si>
  <si>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</si>
  <si>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</si>
  <si>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</si>
  <si>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</si>
  <si>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</si>
  <si>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</si>
  <si>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</si>
  <si>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</si>
  <si>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</si>
  <si>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</si>
  <si>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</si>
  <si>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</si>
  <si>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</si>
  <si>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</si>
  <si>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</si>
  <si>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</si>
  <si>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</si>
  <si>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</si>
  <si>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</si>
  <si>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</si>
  <si>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</si>
  <si>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</si>
  <si>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</si>
  <si>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</si>
  <si>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</si>
  <si>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</si>
  <si>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</si>
  <si>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</si>
  <si>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</si>
  <si>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</si>
  <si>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</si>
  <si>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</si>
  <si>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</si>
  <si>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</si>
  <si>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</si>
  <si>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</si>
  <si>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</si>
  <si>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</si>
  <si>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</si>
  <si>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</si>
  <si>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</si>
  <si>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</si>
  <si>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</si>
  <si>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</si>
  <si>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</si>
  <si>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</si>
  <si>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</si>
  <si>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</si>
  <si>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</si>
  <si>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</si>
  <si>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</si>
  <si>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</si>
  <si>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</si>
  <si>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</si>
  <si>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</si>
  <si>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</si>
  <si>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</si>
  <si>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</si>
  <si>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</si>
  <si>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</si>
  <si>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</si>
  <si>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</si>
  <si>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</si>
  <si>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</si>
  <si>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</si>
  <si>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</si>
  <si>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</si>
  <si>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</si>
  <si>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</si>
  <si>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</si>
  <si>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</si>
  <si>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</si>
  <si>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</si>
  <si>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</si>
  <si>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</si>
  <si>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</si>
  <si>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</si>
  <si>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</si>
  <si>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</si>
  <si>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</si>
  <si>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</si>
  <si>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</si>
  <si>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</si>
  <si>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</si>
  <si>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</si>
  <si>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</si>
  <si>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</si>
  <si>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</si>
  <si>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</si>
  <si>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</si>
  <si>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</si>
  <si>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</si>
  <si>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</si>
  <si>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</si>
  <si>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</si>
  <si>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</si>
  <si>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</si>
  <si>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</si>
  <si>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</si>
  <si>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</si>
  <si>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</si>
  <si>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</si>
  <si>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</si>
  <si>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</si>
  <si>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</si>
  <si>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</si>
  <si>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</si>
  <si>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</si>
  <si>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</si>
  <si>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</si>
  <si>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</si>
  <si>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</si>
  <si>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</si>
  <si>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</si>
  <si>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</si>
  <si>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</si>
  <si>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</si>
  <si>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</si>
  <si>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</si>
  <si>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</si>
  <si>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</si>
  <si>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</si>
  <si>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</si>
  <si>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</si>
  <si>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</si>
  <si>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</si>
  <si>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</si>
  <si>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</si>
  <si>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</si>
  <si>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</si>
  <si>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</si>
  <si>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</si>
  <si>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</si>
  <si>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</si>
  <si>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</si>
  <si>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</si>
  <si>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</si>
  <si>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</si>
  <si>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</si>
  <si>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</si>
  <si>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</si>
  <si>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</si>
  <si>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</si>
  <si>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</si>
  <si>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</si>
  <si>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</si>
  <si>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</si>
  <si>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</si>
  <si>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</si>
  <si>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</si>
  <si>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</si>
  <si>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</si>
  <si>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</si>
  <si>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</si>
  <si>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</si>
  <si>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</si>
  <si>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</si>
  <si>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</si>
  <si>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</si>
  <si>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</si>
  <si>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</si>
  <si>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</si>
  <si>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</si>
  <si>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</si>
  <si>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</si>
  <si>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</si>
  <si>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</si>
  <si>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</si>
  <si>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</si>
  <si>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</si>
  <si>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</si>
  <si>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</si>
  <si>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</si>
  <si>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</si>
  <si>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</si>
  <si>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</si>
  <si>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</si>
  <si>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</si>
  <si>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</si>
  <si>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</si>
  <si>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</si>
  <si>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</si>
  <si>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</si>
  <si>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</si>
  <si>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</si>
  <si>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</si>
  <si>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</si>
  <si>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</si>
  <si>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</si>
  <si>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</si>
  <si>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</si>
  <si>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</si>
  <si>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</si>
  <si>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</si>
  <si>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</si>
  <si>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</si>
  <si>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</si>
  <si>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</si>
  <si>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</si>
  <si>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</si>
  <si>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</si>
  <si>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</si>
  <si>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</si>
  <si>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</si>
  <si>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</si>
  <si>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</si>
  <si>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</si>
  <si>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</si>
  <si>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</si>
  <si>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</si>
  <si>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</si>
  <si>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</si>
  <si>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</si>
  <si>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</si>
  <si>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</si>
  <si>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</si>
  <si>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</si>
  <si>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</si>
  <si>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</si>
  <si>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</si>
  <si>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</si>
  <si>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</si>
  <si>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</si>
  <si>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</si>
  <si>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</si>
  <si>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</si>
  <si>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</si>
  <si>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</si>
  <si>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</si>
  <si>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</si>
  <si>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</si>
  <si>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</si>
  <si>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</si>
  <si>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</si>
  <si>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</si>
  <si>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</si>
  <si>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</si>
  <si>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</si>
  <si>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</si>
  <si>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</si>
  <si>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</si>
  <si>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</si>
  <si>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</si>
  <si>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</si>
  <si>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</si>
  <si>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</si>
  <si>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</si>
  <si>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</si>
  <si>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</si>
  <si>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</si>
  <si>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</si>
  <si>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</si>
  <si>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</si>
  <si>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</si>
  <si>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</si>
  <si>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</si>
  <si>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</si>
  <si>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</si>
  <si>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</si>
  <si>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</si>
  <si>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</si>
  <si>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</si>
  <si>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</si>
  <si>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</si>
  <si>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</si>
  <si>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</si>
  <si>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</si>
  <si>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</si>
  <si>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</si>
  <si>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</si>
  <si>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</si>
  <si>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</si>
  <si>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</si>
  <si>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</si>
  <si>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</si>
  <si>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</si>
  <si>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</si>
  <si>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</si>
  <si>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</si>
  <si>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</si>
  <si>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</si>
  <si>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</si>
  <si>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</si>
  <si>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</si>
  <si>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</si>
  <si>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</si>
  <si>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</si>
  <si>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</si>
  <si>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</si>
  <si>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</si>
  <si>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</si>
  <si>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</si>
  <si>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</si>
  <si>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</si>
  <si>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</si>
  <si>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</si>
  <si>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</si>
  <si>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</si>
  <si>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</si>
  <si>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</si>
  <si>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</si>
  <si>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</si>
  <si>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</si>
  <si>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</si>
  <si>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</si>
  <si>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</si>
  <si>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</si>
  <si>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</si>
  <si>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</si>
  <si>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</si>
  <si>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</si>
  <si>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</si>
  <si>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</si>
  <si>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</si>
  <si>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</si>
  <si>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</si>
  <si>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</si>
  <si>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</si>
  <si>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</si>
  <si>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</si>
  <si>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</si>
  <si>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</si>
  <si>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</si>
  <si>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</si>
  <si>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</si>
  <si>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</si>
  <si>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</si>
  <si>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</si>
  <si>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</si>
  <si>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</si>
  <si>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</si>
  <si>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</si>
  <si>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</si>
  <si>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</si>
  <si>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</si>
  <si>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</si>
  <si>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</si>
  <si>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</si>
  <si>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</si>
  <si>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</si>
  <si>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</si>
  <si>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</si>
  <si>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</si>
  <si>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</si>
  <si>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</si>
  <si>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</si>
  <si>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</si>
  <si>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</si>
  <si>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</si>
  <si>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</si>
  <si>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</si>
  <si>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</si>
  <si>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</si>
  <si>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</si>
  <si>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</si>
  <si>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</si>
  <si>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</si>
  <si>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</si>
  <si>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</si>
  <si>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</si>
  <si>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</si>
  <si>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</si>
  <si>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</si>
  <si>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</si>
  <si>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</si>
  <si>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</si>
  <si>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</si>
  <si>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</si>
  <si>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</si>
  <si>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</si>
  <si>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</si>
  <si>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</si>
  <si>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</si>
  <si>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</si>
  <si>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</si>
  <si>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</si>
  <si>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</si>
  <si>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</si>
  <si>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</si>
  <si>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</si>
  <si>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</si>
  <si>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</si>
  <si>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</si>
  <si>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</si>
  <si>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</si>
  <si>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</si>
  <si>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</si>
  <si>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</si>
  <si>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</si>
  <si>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</si>
  <si>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</si>
  <si>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</si>
  <si>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</si>
  <si>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</si>
  <si>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</si>
  <si>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</si>
  <si>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</si>
  <si>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</si>
  <si>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</si>
  <si>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</si>
  <si>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</si>
  <si>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</si>
  <si>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</si>
  <si>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</si>
  <si>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</si>
  <si>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</si>
  <si>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</si>
  <si>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</si>
  <si>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</si>
  <si>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</si>
  <si>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</si>
  <si>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</si>
  <si>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</si>
  <si>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</si>
  <si>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</si>
  <si>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</si>
  <si>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</si>
  <si>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</si>
  <si>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</si>
  <si>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</si>
  <si>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</si>
  <si>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</si>
  <si>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</si>
  <si>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</si>
  <si>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</si>
  <si>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</si>
  <si>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</si>
  <si>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</si>
  <si>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</si>
  <si>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</si>
  <si>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</si>
  <si>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</si>
  <si>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</si>
  <si>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</si>
  <si>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</si>
  <si>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</si>
  <si>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</si>
  <si>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</si>
  <si>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</si>
  <si>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</si>
  <si>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</si>
  <si>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</si>
  <si>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</si>
  <si>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</si>
  <si>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</si>
  <si>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</si>
  <si>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</si>
  <si>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</si>
  <si>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</si>
  <si>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</si>
  <si>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</si>
  <si>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</si>
  <si>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</si>
  <si>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</si>
  <si>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</si>
  <si>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</si>
  <si>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</si>
  <si>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</si>
  <si>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</si>
  <si>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</si>
  <si>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</si>
  <si>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</si>
  <si>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</si>
  <si>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</si>
  <si>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</si>
  <si>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</si>
  <si>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</si>
  <si>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</si>
  <si>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</si>
  <si>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</si>
  <si>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</si>
  <si>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</si>
  <si>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</si>
  <si>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</si>
  <si>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</si>
  <si>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</si>
  <si>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</si>
  <si>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</si>
  <si>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</si>
  <si>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</si>
  <si>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</si>
  <si>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</si>
  <si>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</si>
  <si>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</si>
  <si>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</si>
  <si>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</si>
  <si>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</si>
  <si>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</si>
  <si>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</si>
  <si>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</si>
  <si>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</si>
  <si>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</si>
  <si>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</si>
  <si>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</si>
  <si>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</si>
  <si>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</si>
  <si>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</si>
  <si>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</si>
  <si>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</si>
  <si>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</si>
  <si>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</si>
  <si>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</si>
  <si>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</si>
  <si>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</si>
  <si>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</si>
  <si>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</si>
  <si>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</si>
  <si>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</si>
  <si>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</si>
  <si>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</si>
  <si>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</si>
  <si>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</si>
  <si>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</si>
  <si>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</si>
  <si>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</si>
  <si>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</si>
  <si>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</si>
  <si>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</si>
  <si>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</si>
  <si>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</si>
  <si>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</si>
  <si>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</si>
  <si>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</si>
  <si>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</si>
  <si>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</si>
  <si>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</si>
  <si>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</si>
  <si>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</si>
  <si>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</si>
  <si>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</si>
  <si>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</si>
  <si>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</si>
  <si>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</si>
  <si>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</si>
  <si>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</si>
  <si>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</si>
  <si>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</si>
  <si>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</si>
  <si>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</si>
  <si>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</si>
  <si>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</si>
  <si>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</si>
  <si>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</si>
  <si>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</si>
  <si>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</si>
  <si>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</si>
  <si>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</si>
  <si>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</si>
  <si>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</si>
  <si>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</si>
  <si>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</si>
  <si>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</si>
  <si>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</si>
  <si>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</si>
  <si>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</si>
  <si>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</si>
  <si>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</si>
  <si>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</si>
  <si>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</si>
  <si>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</si>
  <si>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</si>
  <si>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</si>
  <si>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</si>
  <si>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</si>
  <si>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</si>
  <si>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</si>
  <si>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</si>
  <si>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</si>
  <si>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</si>
  <si>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</si>
  <si>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</si>
  <si>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</si>
  <si>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</si>
  <si>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</si>
  <si>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</si>
  <si>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</si>
  <si>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</si>
  <si>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</si>
  <si>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</si>
  <si>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</si>
  <si>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</si>
  <si>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</si>
  <si>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</si>
  <si>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</si>
  <si>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</si>
  <si>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</si>
  <si>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</si>
  <si>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</si>
  <si>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</si>
  <si>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</si>
  <si>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</si>
  <si>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</si>
  <si>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</si>
  <si>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</si>
  <si>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</si>
  <si>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</si>
  <si>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</si>
  <si>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</si>
  <si>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</si>
  <si>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</si>
  <si>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</si>
  <si>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</si>
  <si>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</si>
  <si>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</si>
  <si>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</si>
  <si>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</si>
  <si>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</si>
  <si>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</si>
  <si>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</si>
  <si>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</si>
  <si>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</si>
  <si>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</si>
  <si>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</si>
  <si>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</si>
  <si>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</si>
  <si>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</si>
  <si>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</si>
  <si>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</si>
  <si>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</si>
  <si>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</si>
  <si>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</si>
  <si>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</si>
  <si>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</si>
  <si>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</si>
  <si>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</si>
  <si>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</si>
  <si>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</si>
  <si>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</si>
  <si>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</si>
  <si>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</si>
  <si>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</si>
  <si>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</si>
  <si>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</si>
  <si>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</si>
  <si>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</si>
  <si>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</si>
  <si>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</si>
  <si>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</si>
  <si>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</si>
  <si>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</si>
  <si>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</si>
  <si>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</si>
  <si>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</si>
  <si>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</si>
  <si>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</si>
  <si>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</si>
  <si>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</si>
  <si>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</si>
  <si>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</si>
  <si>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</si>
  <si>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</si>
  <si>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</si>
  <si>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</si>
  <si>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</si>
  <si>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</si>
  <si>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</si>
  <si>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</si>
  <si>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</si>
  <si>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</si>
  <si>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</si>
  <si>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</si>
  <si>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</si>
  <si>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</si>
  <si>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</si>
  <si>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</si>
  <si>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</si>
  <si>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</si>
  <si>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</si>
  <si>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</si>
  <si>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</si>
  <si>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</si>
  <si>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</si>
  <si>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</si>
  <si>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</si>
  <si>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</si>
  <si>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</si>
  <si>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</si>
  <si>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</si>
  <si>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</si>
  <si>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</si>
  <si>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</si>
  <si>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</si>
  <si>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</si>
  <si>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</si>
  <si>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</si>
  <si>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</si>
  <si>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</si>
  <si>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</si>
  <si>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</si>
  <si>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</si>
  <si>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</si>
  <si>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</si>
  <si>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</si>
  <si>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</si>
  <si>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</si>
  <si>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</si>
  <si>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</si>
  <si>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</si>
  <si>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</si>
  <si>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</si>
  <si>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</si>
  <si>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</si>
  <si>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</si>
  <si>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</si>
  <si>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</si>
  <si>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</si>
  <si>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</si>
  <si>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</si>
  <si>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</si>
  <si>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</si>
  <si>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</si>
  <si>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</si>
  <si>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</si>
  <si>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</si>
  <si>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</si>
  <si>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</si>
  <si>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</si>
  <si>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</si>
  <si>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</si>
  <si>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</si>
  <si>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</si>
  <si>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</si>
  <si>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</si>
  <si>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</si>
  <si>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</si>
  <si>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</si>
  <si>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</si>
  <si>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</si>
  <si>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</si>
  <si>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</si>
  <si>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</si>
  <si>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</si>
  <si>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</si>
  <si>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</si>
  <si>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</si>
  <si>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</si>
  <si>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</si>
  <si>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</si>
  <si>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</si>
  <si>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</si>
  <si>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</si>
  <si>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</si>
  <si>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</si>
  <si>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</si>
  <si>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</si>
  <si>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</si>
  <si>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</si>
  <si>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</si>
  <si>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</si>
  <si>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</si>
  <si>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</si>
  <si>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</si>
  <si>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</si>
  <si>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</si>
  <si>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</si>
  <si>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</si>
  <si>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</si>
  <si>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</si>
  <si>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</si>
  <si>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</si>
  <si>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</si>
  <si>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</si>
  <si>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</si>
  <si>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</si>
  <si>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</si>
  <si>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</si>
  <si>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</si>
  <si>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</si>
  <si>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</si>
  <si>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</si>
  <si>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</si>
  <si>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</si>
  <si>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</si>
  <si>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</si>
  <si>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</si>
  <si>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</si>
  <si>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</si>
  <si>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</si>
  <si>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</si>
  <si>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</si>
  <si>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</si>
  <si>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</si>
  <si>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</si>
  <si>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</si>
  <si>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</si>
  <si>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</si>
  <si>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</si>
  <si>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</si>
  <si>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</si>
  <si>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</si>
  <si>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</si>
  <si>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</si>
  <si>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</si>
  <si>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</si>
  <si>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</si>
  <si>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</si>
  <si>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</si>
  <si>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</si>
  <si>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</si>
  <si>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</si>
  <si>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</si>
  <si>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</si>
  <si>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</si>
  <si>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</si>
  <si>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</si>
  <si>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</si>
  <si>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</si>
  <si>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</si>
  <si>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</si>
  <si>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</si>
  <si>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</si>
  <si>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</si>
  <si>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</si>
  <si>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</si>
  <si>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</si>
  <si>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</si>
  <si>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</si>
  <si>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</si>
  <si>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</si>
  <si>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</si>
  <si>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</si>
  <si>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</si>
  <si>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</si>
  <si>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</si>
  <si>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</si>
  <si>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</si>
  <si>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</si>
  <si>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</si>
  <si>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</si>
  <si>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</si>
  <si>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</si>
  <si>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</si>
  <si>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</si>
  <si>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</si>
  <si>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</si>
  <si>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</si>
  <si>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</si>
  <si>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</si>
  <si>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</si>
  <si>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</si>
  <si>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</si>
  <si>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</si>
  <si>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</si>
  <si>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</si>
  <si>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</si>
  <si>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</si>
  <si>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</si>
  <si>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</si>
  <si>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</si>
  <si>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</si>
  <si>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</si>
  <si>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</si>
  <si>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</si>
  <si>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</si>
  <si>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</si>
  <si>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</si>
  <si>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</si>
  <si>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</si>
  <si>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</si>
  <si>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</si>
  <si>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</si>
  <si>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</si>
  <si>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</si>
  <si>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</si>
  <si>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</si>
  <si>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</si>
  <si>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</si>
  <si>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</si>
  <si>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</si>
  <si>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</si>
  <si>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</si>
  <si>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</si>
  <si>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</si>
  <si>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</si>
  <si>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</si>
  <si>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</si>
  <si>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</si>
  <si>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</si>
  <si>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</si>
  <si>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</si>
  <si>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</si>
  <si>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</si>
  <si>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</si>
  <si>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</si>
  <si>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</si>
  <si>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</si>
  <si>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</si>
  <si>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</si>
  <si>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</si>
  <si>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</si>
  <si>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</si>
  <si>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</si>
  <si>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</si>
  <si>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</si>
  <si>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</si>
  <si>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</si>
  <si>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</si>
  <si>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</si>
  <si>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</si>
  <si>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</si>
  <si>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</si>
  <si>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</si>
  <si>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</si>
  <si>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</si>
  <si>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</si>
  <si>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</si>
  <si>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</si>
  <si>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</si>
  <si>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</si>
  <si>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</si>
  <si>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</si>
  <si>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</si>
  <si>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</si>
  <si>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</si>
  <si>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</si>
  <si>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</si>
  <si>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</si>
  <si>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</si>
  <si>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</si>
  <si>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</si>
  <si>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</si>
  <si>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</si>
  <si>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</si>
  <si>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</si>
  <si>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</si>
  <si>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</si>
  <si>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</si>
  <si>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</si>
  <si>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</si>
  <si>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</si>
  <si>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</si>
  <si>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</si>
  <si>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</si>
  <si>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</si>
  <si>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</si>
  <si>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</si>
  <si>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</si>
  <si>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</si>
  <si>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</si>
  <si>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</si>
  <si>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</si>
  <si>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</si>
  <si>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</si>
  <si>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</si>
  <si>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</si>
  <si>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</si>
  <si>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</si>
  <si>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</si>
  <si>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</si>
  <si>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</si>
  <si>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</si>
  <si>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</si>
  <si>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</si>
  <si>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</si>
  <si>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</si>
  <si>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</si>
  <si>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</si>
  <si>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</si>
  <si>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</si>
  <si>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</si>
  <si>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</si>
  <si>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</si>
  <si>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</si>
  <si>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</si>
  <si>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</si>
  <si>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</si>
  <si>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</si>
  <si>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</si>
  <si>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</si>
  <si>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</si>
  <si>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</si>
  <si>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</si>
  <si>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</si>
  <si>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</si>
  <si>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</si>
  <si>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</si>
  <si>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</si>
  <si>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</si>
  <si>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</si>
  <si>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</si>
  <si>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</si>
  <si>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</si>
  <si>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</si>
  <si>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</si>
  <si>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</si>
  <si>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</si>
  <si>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</si>
  <si>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</si>
  <si>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</si>
  <si>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</si>
  <si>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</si>
  <si>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</si>
  <si>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</si>
  <si>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</si>
  <si>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</si>
  <si>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</si>
  <si>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</si>
  <si>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</si>
  <si>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</si>
  <si>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</si>
  <si>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</si>
  <si>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</si>
  <si>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</si>
  <si>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</si>
  <si>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</si>
  <si>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</si>
  <si>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</si>
  <si>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</si>
  <si>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</si>
  <si>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</si>
  <si>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</si>
  <si>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</si>
  <si>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</si>
  <si>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</si>
  <si>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</si>
  <si>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</si>
  <si>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</si>
  <si>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</si>
  <si>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</si>
  <si>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</si>
  <si>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</si>
  <si>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</si>
  <si>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</si>
  <si>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</si>
  <si>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</si>
  <si>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</si>
  <si>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</si>
  <si>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</si>
  <si>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</si>
  <si>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</si>
  <si>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</si>
  <si>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</si>
  <si>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</si>
  <si>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</si>
  <si>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</si>
  <si>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</si>
  <si>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</si>
  <si>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</si>
  <si>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</si>
  <si>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</si>
  <si>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</si>
  <si>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</si>
  <si>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</si>
  <si>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</si>
  <si>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</si>
  <si>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</si>
  <si>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</si>
  <si>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</si>
  <si>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</si>
  <si>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</si>
  <si>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</si>
  <si>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</si>
  <si>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</si>
  <si>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</si>
  <si>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</si>
  <si>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</si>
  <si>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</si>
  <si>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</si>
  <si>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</si>
  <si>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</si>
  <si>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</si>
  <si>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</si>
  <si>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</si>
  <si>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</si>
  <si>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</si>
  <si>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</si>
  <si>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</si>
  <si>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</si>
  <si>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</si>
  <si>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</si>
  <si>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</si>
  <si>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</si>
  <si>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</si>
  <si>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</si>
  <si>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</si>
  <si>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</si>
  <si>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</si>
  <si>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</si>
  <si>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</si>
  <si>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</si>
  <si>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</si>
  <si>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</si>
  <si>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</si>
  <si>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</si>
  <si>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</si>
  <si>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</si>
  <si>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</si>
  <si>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</si>
  <si>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</si>
  <si>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</si>
  <si>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</si>
  <si>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</si>
  <si>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</si>
  <si>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</si>
  <si>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</si>
  <si>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</si>
  <si>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</si>
  <si>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</si>
  <si>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</si>
  <si>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</si>
  <si>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</si>
  <si>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</si>
  <si>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</si>
  <si>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</si>
  <si>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</si>
  <si>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</si>
  <si>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</si>
  <si>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</si>
  <si>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</si>
  <si>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</si>
  <si>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</si>
  <si>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</si>
  <si>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</si>
  <si>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</si>
  <si>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</si>
  <si>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</si>
  <si>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</si>
  <si>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</si>
  <si>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</si>
  <si>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</si>
  <si>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</si>
  <si>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</si>
  <si>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</si>
  <si>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</si>
  <si>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</si>
  <si>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</si>
  <si>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</si>
  <si>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</si>
  <si>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</si>
  <si>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</si>
  <si>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</si>
  <si>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</si>
  <si>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</si>
  <si>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</si>
  <si>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</si>
  <si>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</si>
  <si>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</si>
  <si>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</si>
  <si>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</si>
  <si>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</si>
  <si>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</si>
  <si>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</si>
  <si>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</si>
  <si>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</si>
  <si>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</si>
  <si>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</si>
  <si>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</si>
  <si>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</si>
  <si>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</si>
  <si>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</si>
  <si>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</si>
  <si>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</si>
  <si>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</si>
  <si>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</si>
  <si>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</si>
  <si>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</si>
  <si>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</si>
  <si>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</si>
  <si>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</si>
  <si>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</si>
  <si>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</si>
  <si>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</si>
  <si>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</si>
  <si>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</si>
  <si>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</si>
  <si>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</si>
  <si>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</si>
  <si>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</si>
  <si>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</si>
  <si>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</si>
  <si>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</si>
  <si>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</si>
  <si>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</si>
  <si>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</si>
  <si>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</si>
  <si>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</si>
  <si>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</si>
  <si>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</si>
  <si>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</si>
  <si>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</si>
  <si>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</si>
  <si>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</si>
  <si>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</si>
  <si>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</si>
  <si>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</si>
  <si>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</si>
  <si>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</si>
  <si>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</si>
  <si>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</si>
  <si>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</si>
  <si>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</si>
  <si>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</si>
  <si>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</si>
  <si>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</si>
  <si>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</si>
  <si>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</si>
  <si>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</si>
  <si>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</si>
  <si>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</si>
  <si>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</si>
  <si>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</si>
  <si>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</si>
  <si>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</si>
  <si>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</si>
  <si>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</si>
  <si>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</si>
  <si>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</si>
  <si>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</si>
  <si>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</si>
  <si>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</si>
  <si>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</si>
  <si>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</si>
  <si>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</si>
  <si>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</si>
  <si>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</si>
  <si>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</si>
  <si>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</si>
  <si>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</si>
  <si>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</si>
  <si>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</si>
  <si>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</si>
  <si>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</si>
  <si>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</si>
  <si>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</si>
  <si>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</si>
  <si>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</si>
  <si>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</si>
  <si>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</si>
  <si>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</si>
  <si>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</si>
  <si>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</si>
  <si>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</si>
  <si>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</si>
  <si>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</si>
  <si>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</si>
  <si>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</si>
  <si>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</si>
  <si>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</si>
  <si>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</si>
  <si>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</si>
  <si>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</si>
  <si>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</si>
  <si>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</si>
  <si>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</si>
  <si>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</si>
  <si>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</si>
  <si>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</si>
  <si>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</si>
  <si>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</si>
  <si>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</si>
  <si>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</si>
  <si>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</si>
  <si>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</si>
  <si>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</si>
  <si>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</si>
  <si>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</si>
  <si>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</si>
  <si>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</si>
  <si>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</si>
  <si>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</si>
  <si>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</si>
  <si>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</si>
  <si>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</si>
  <si>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</si>
  <si>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</si>
  <si>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</si>
  <si>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</si>
  <si>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</si>
  <si>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</si>
  <si>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</si>
  <si>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</si>
  <si>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</si>
  <si>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</si>
  <si>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</si>
  <si>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</si>
  <si>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</si>
  <si>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</si>
  <si>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</si>
  <si>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</si>
  <si>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</si>
  <si>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</si>
  <si>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</si>
  <si>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</si>
  <si>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</si>
  <si>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</si>
  <si>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</si>
  <si>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</si>
  <si>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</si>
  <si>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</si>
  <si>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</si>
  <si>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</si>
  <si>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</si>
  <si>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</si>
  <si>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</si>
  <si>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</si>
  <si>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</si>
  <si>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</si>
  <si>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</si>
  <si>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</si>
  <si>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</si>
  <si>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</si>
  <si>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</si>
  <si>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</si>
  <si>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</si>
  <si>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</si>
  <si>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</si>
  <si>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</si>
  <si>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</si>
  <si>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</si>
  <si>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</si>
  <si>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</si>
  <si>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</si>
  <si>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</si>
  <si>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</si>
  <si>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</si>
  <si>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</si>
  <si>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</si>
  <si>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</si>
  <si>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</si>
  <si>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</si>
  <si>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</si>
  <si>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</si>
  <si>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</si>
  <si>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</si>
  <si>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</si>
  <si>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</si>
  <si>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</si>
  <si>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</si>
  <si>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</si>
  <si>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</si>
  <si>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</si>
  <si>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</si>
  <si>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</si>
  <si>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</si>
  <si>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</si>
  <si>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</si>
  <si>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</si>
  <si>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</si>
  <si>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</si>
  <si>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</si>
  <si>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</si>
  <si>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</si>
  <si>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</si>
  <si>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</si>
  <si>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</si>
  <si>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</si>
  <si>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</si>
  <si>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</si>
  <si>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</si>
  <si>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</si>
  <si>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</si>
  <si>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</si>
  <si>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</si>
  <si>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</si>
  <si>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</si>
  <si>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</si>
  <si>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</si>
  <si>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</si>
  <si>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</si>
  <si>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</si>
  <si>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</si>
  <si>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</si>
  <si>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</si>
  <si>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</si>
  <si>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</si>
  <si>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</si>
  <si>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</si>
  <si>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</si>
  <si>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</si>
  <si>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</si>
  <si>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</si>
  <si>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</si>
  <si>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</si>
  <si>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</si>
  <si>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</si>
  <si>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</si>
  <si>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</si>
  <si>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</si>
  <si>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</si>
  <si>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</si>
  <si>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</si>
  <si>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</si>
  <si>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</si>
  <si>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</si>
  <si>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</si>
  <si>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</si>
  <si>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</si>
  <si>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</si>
  <si>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</si>
  <si>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</si>
  <si>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</si>
  <si>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</si>
  <si>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</si>
  <si>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</si>
  <si>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</si>
  <si>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</si>
  <si>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</si>
  <si>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</si>
  <si>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</si>
  <si>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</si>
  <si>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</si>
  <si>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</si>
  <si>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</si>
  <si>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</si>
  <si>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</si>
  <si>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</si>
  <si>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</si>
  <si>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</si>
  <si>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</si>
  <si>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</si>
  <si>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</si>
  <si>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</si>
  <si>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</si>
  <si>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</si>
  <si>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</si>
  <si>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</si>
  <si>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</si>
  <si>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</si>
  <si>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</si>
  <si>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</si>
  <si>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</si>
  <si>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</si>
  <si>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</si>
  <si>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</si>
  <si>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</si>
  <si>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</si>
  <si>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</si>
  <si>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</si>
  <si>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</si>
  <si>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</si>
  <si>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</si>
  <si>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</si>
  <si>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</si>
  <si>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</si>
  <si>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</si>
  <si>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</si>
  <si>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</si>
  <si>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</si>
  <si>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</si>
  <si>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</si>
  <si>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</si>
  <si>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</si>
  <si>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</si>
  <si>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</si>
  <si>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</si>
  <si>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</si>
  <si>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</si>
  <si>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</si>
  <si>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</si>
  <si>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</si>
  <si>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</si>
  <si>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</si>
  <si>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</si>
  <si>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</si>
  <si>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</si>
  <si>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</si>
  <si>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</si>
  <si>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</si>
  <si>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</si>
  <si>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</si>
  <si>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</si>
  <si>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</si>
  <si>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</si>
  <si>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</si>
  <si>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</si>
  <si>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</si>
  <si>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</si>
  <si>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</si>
  <si>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</si>
  <si>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</si>
  <si>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</si>
  <si>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</si>
  <si>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</si>
  <si>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</si>
  <si>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</si>
  <si>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</si>
  <si>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</si>
  <si>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</si>
  <si>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</si>
  <si>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</si>
  <si>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</si>
  <si>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</si>
  <si>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</si>
  <si>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</si>
  <si>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</si>
  <si>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</si>
  <si>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</si>
  <si>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</si>
  <si>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</si>
  <si>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</si>
  <si>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</si>
  <si>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</si>
  <si>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</si>
  <si>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</si>
  <si>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</si>
  <si>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</si>
  <si>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</si>
  <si>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</si>
  <si>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</si>
  <si>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</si>
  <si>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</si>
  <si>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</si>
  <si>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</si>
  <si>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</si>
  <si>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</si>
  <si>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</si>
  <si>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</si>
  <si>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</si>
  <si>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</si>
  <si>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</si>
  <si>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</si>
  <si>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</si>
  <si>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</si>
  <si>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</si>
  <si>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</si>
  <si>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</si>
  <si>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</si>
  <si>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</si>
  <si>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</si>
  <si>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</si>
  <si>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</si>
  <si>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</si>
  <si>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</si>
  <si>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</si>
  <si>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</si>
  <si>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</si>
  <si>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</si>
  <si>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</si>
  <si>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</si>
  <si>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</si>
  <si>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</si>
  <si>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</si>
  <si>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</si>
  <si>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</si>
  <si>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</si>
  <si>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</si>
  <si>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</si>
  <si>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</si>
  <si>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</si>
  <si>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</si>
  <si>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</si>
  <si>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</si>
  <si>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</si>
  <si>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</si>
  <si>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</si>
  <si>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</si>
  <si>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</si>
  <si>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</si>
  <si>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</si>
  <si>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</si>
  <si>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</si>
  <si>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</si>
  <si>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</si>
  <si>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</si>
  <si>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</si>
  <si>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</si>
  <si>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</si>
  <si>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</si>
  <si>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</si>
  <si>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</si>
  <si>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</si>
  <si>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</si>
  <si>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</si>
  <si>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</si>
  <si>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</si>
  <si>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</si>
  <si>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</si>
  <si>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</si>
  <si>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</si>
  <si>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</si>
  <si>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</si>
  <si>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</si>
  <si>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</si>
  <si>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</si>
  <si>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</si>
  <si>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</si>
  <si>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</si>
  <si>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</si>
  <si>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</si>
  <si>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</si>
  <si>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</si>
  <si>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</si>
  <si>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</si>
  <si>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</si>
  <si>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</si>
  <si>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</si>
  <si>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</si>
  <si>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</si>
  <si>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</si>
  <si>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</si>
  <si>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</si>
  <si>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</si>
  <si>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</si>
  <si>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</si>
  <si>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</si>
  <si>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</si>
  <si>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</si>
  <si>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</si>
  <si>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</si>
  <si>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</si>
  <si>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</si>
  <si>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</si>
  <si>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</si>
  <si>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</si>
  <si>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</si>
  <si>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</si>
  <si>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</si>
  <si>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</si>
  <si>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</si>
  <si>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</si>
  <si>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</si>
  <si>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</si>
  <si>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</si>
  <si>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</si>
  <si>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</si>
  <si>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</si>
  <si>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</si>
  <si>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</si>
  <si>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</si>
  <si>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</si>
  <si>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</si>
  <si>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</si>
  <si>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</si>
  <si>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</si>
  <si>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</si>
  <si>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</si>
  <si>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</si>
  <si>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</si>
  <si>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</si>
  <si>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</si>
  <si>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</si>
  <si>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</si>
  <si>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</si>
  <si>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</si>
  <si>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</si>
  <si>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</si>
  <si>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</si>
  <si>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</si>
  <si>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</si>
  <si>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</si>
  <si>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</si>
  <si>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</si>
  <si>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</si>
  <si>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</si>
  <si>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</si>
  <si>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</si>
  <si>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</si>
  <si>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</si>
  <si>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</si>
  <si>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</si>
  <si>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</si>
  <si>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</si>
  <si>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</si>
  <si>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</si>
  <si>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</si>
  <si>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</si>
  <si>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</si>
  <si>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</si>
  <si>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</si>
  <si>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</si>
  <si>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</si>
  <si>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</si>
  <si>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</si>
  <si>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</si>
  <si>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</si>
  <si>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</si>
  <si>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</si>
  <si>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</si>
  <si>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</si>
  <si>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</si>
  <si>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</si>
  <si>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</si>
  <si>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</si>
  <si>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</si>
  <si>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</si>
  <si>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</si>
  <si>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</si>
  <si>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</si>
  <si>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</si>
  <si>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</si>
  <si>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</si>
  <si>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</si>
  <si>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</si>
  <si>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</si>
  <si>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</si>
  <si>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</si>
  <si>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</si>
  <si>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</si>
  <si>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</si>
  <si>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</si>
  <si>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</si>
  <si>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</si>
  <si>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</si>
  <si>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</si>
  <si>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</si>
  <si>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</si>
  <si>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</si>
  <si>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</si>
  <si>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</si>
  <si>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</si>
  <si>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</si>
  <si>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</si>
  <si>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</si>
  <si>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</si>
  <si>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</si>
  <si>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</si>
  <si>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</si>
  <si>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</si>
  <si>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</si>
  <si>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</si>
  <si>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</si>
  <si>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</si>
  <si>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</si>
  <si>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</si>
  <si>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</si>
  <si>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</si>
  <si>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</si>
  <si>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</si>
  <si>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</si>
  <si>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</si>
  <si>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</si>
  <si>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</si>
  <si>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</si>
  <si>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</si>
  <si>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</si>
  <si>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</si>
  <si>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</si>
  <si>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</si>
  <si>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</si>
  <si>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</si>
  <si>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</si>
  <si>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</si>
  <si>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</si>
  <si>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</si>
  <si>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</si>
  <si>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</si>
  <si>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</si>
  <si>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</si>
  <si>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</si>
  <si>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</si>
  <si>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</si>
  <si>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</si>
  <si>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</si>
  <si>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</si>
  <si>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</si>
  <si>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</si>
  <si>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</si>
  <si>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</si>
  <si>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</si>
  <si>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</si>
  <si>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</si>
  <si>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</si>
  <si>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</si>
  <si>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</si>
  <si>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</si>
  <si>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</si>
  <si>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</si>
  <si>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</si>
  <si>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</si>
  <si>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</si>
  <si>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</si>
  <si>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</si>
  <si>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</si>
  <si>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</si>
  <si>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</si>
  <si>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</si>
  <si>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</si>
  <si>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</si>
  <si>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</si>
  <si>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</si>
  <si>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</si>
  <si>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</si>
  <si>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</si>
  <si>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</si>
  <si>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</si>
  <si>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</si>
  <si>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</si>
  <si>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</si>
  <si>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</si>
  <si>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</si>
  <si>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</si>
  <si>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</si>
  <si>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</si>
  <si>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</si>
  <si>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</si>
  <si>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</si>
  <si>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</si>
  <si>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</si>
  <si>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</si>
  <si>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</si>
  <si>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</si>
  <si>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</si>
  <si>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</si>
  <si>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</si>
  <si>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</si>
  <si>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</si>
  <si>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</si>
  <si>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</si>
  <si>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</si>
  <si>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</si>
  <si>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</si>
  <si>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</si>
  <si>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</si>
  <si>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</si>
  <si>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</si>
  <si>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</si>
  <si>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</si>
  <si>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</si>
  <si>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</si>
  <si>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</si>
  <si>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</si>
  <si>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</si>
  <si>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</si>
  <si>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</si>
  <si>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</si>
  <si>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</si>
  <si>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</si>
  <si>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</si>
  <si>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</si>
  <si>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</si>
  <si>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</si>
  <si>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</si>
  <si>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</si>
  <si>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</si>
  <si>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</si>
  <si>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</si>
  <si>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</si>
  <si>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</si>
  <si>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</si>
  <si>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</si>
  <si>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</si>
  <si>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</si>
  <si>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</si>
  <si>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</si>
  <si>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</si>
  <si>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</si>
  <si>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</si>
  <si>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</si>
  <si>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</si>
  <si>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</si>
  <si>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</si>
  <si>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</si>
  <si>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</si>
  <si>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</si>
  <si>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</si>
  <si>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</si>
  <si>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</si>
  <si>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</si>
  <si>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</si>
  <si>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</si>
  <si>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</si>
  <si>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</si>
  <si>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</si>
  <si>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</si>
  <si>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</si>
  <si>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</si>
  <si>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</si>
  <si>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</si>
  <si>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</si>
  <si>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</si>
  <si>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</si>
  <si>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</si>
  <si>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</si>
  <si>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</si>
  <si>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</si>
  <si>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</si>
  <si>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</si>
  <si>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</si>
  <si>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</si>
  <si>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</si>
  <si>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</si>
  <si>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</si>
  <si>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</si>
  <si>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</si>
  <si>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</si>
  <si>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</si>
  <si>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</si>
  <si>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</si>
  <si>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</si>
  <si>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</si>
  <si>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</si>
  <si>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</si>
  <si>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</si>
  <si>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</si>
  <si>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</si>
  <si>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</si>
  <si>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</si>
  <si>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</si>
  <si>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</si>
  <si>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</si>
  <si>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</si>
  <si>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</si>
  <si>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</si>
  <si>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</si>
  <si>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</si>
  <si>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</si>
  <si>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</si>
  <si>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</si>
  <si>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</si>
  <si>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</si>
  <si>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</si>
  <si>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</si>
  <si>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</si>
  <si>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</si>
  <si>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</si>
  <si>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</si>
  <si>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</si>
  <si>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</si>
  <si>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</si>
  <si>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</si>
  <si>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</si>
  <si>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</si>
  <si>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</si>
  <si>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</si>
  <si>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</si>
  <si>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</si>
  <si>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</si>
  <si>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</si>
  <si>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</si>
  <si>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</si>
  <si>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</si>
  <si>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</si>
  <si>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</si>
  <si>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</si>
  <si>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</si>
  <si>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</si>
  <si>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</si>
  <si>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</si>
  <si>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</si>
  <si>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</si>
  <si>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</si>
  <si>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</si>
  <si>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</si>
  <si>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</si>
  <si>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</si>
  <si>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</si>
  <si>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</si>
  <si>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</si>
  <si>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</si>
  <si>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</si>
  <si>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</si>
  <si>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</si>
  <si>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</si>
  <si>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</si>
  <si>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</si>
  <si>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</si>
  <si>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</si>
  <si>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</si>
  <si>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</si>
  <si>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</si>
  <si>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</si>
  <si>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</si>
  <si>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</si>
  <si>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</si>
  <si>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</si>
  <si>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</si>
  <si>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</si>
  <si>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</si>
  <si>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</si>
  <si>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</si>
  <si>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</si>
  <si>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</si>
  <si>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</si>
  <si>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</si>
  <si>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</si>
  <si>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</si>
  <si>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</si>
  <si>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</si>
  <si>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</si>
  <si>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</si>
  <si>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</si>
  <si>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</si>
  <si>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</si>
  <si>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</si>
  <si>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</si>
  <si>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</si>
  <si>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</si>
  <si>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</si>
  <si>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</si>
  <si>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</si>
  <si>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</si>
  <si>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</si>
  <si>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</si>
  <si>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</si>
  <si>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</si>
  <si>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</si>
  <si>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</si>
  <si>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</si>
  <si>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</si>
  <si>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</si>
  <si>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</si>
  <si>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</si>
  <si>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</si>
  <si>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</si>
  <si>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</si>
  <si>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</si>
  <si>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</si>
  <si>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</si>
  <si>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</si>
  <si>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</si>
  <si>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</si>
  <si>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</si>
  <si>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</si>
  <si>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</si>
  <si>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</si>
  <si>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</si>
  <si>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</si>
  <si>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</si>
  <si>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</si>
  <si>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</si>
  <si>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</si>
  <si>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</si>
  <si>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</si>
  <si>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</si>
  <si>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</si>
  <si>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</si>
  <si>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</si>
  <si>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</si>
  <si>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</si>
  <si>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</si>
  <si>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</si>
  <si>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</si>
  <si>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</si>
  <si>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</si>
  <si>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</si>
  <si>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</si>
  <si>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</si>
  <si>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</si>
  <si>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</si>
  <si>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</si>
  <si>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</si>
  <si>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</si>
  <si>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</si>
  <si>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</si>
  <si>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</si>
  <si>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</si>
  <si>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</si>
  <si>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</si>
  <si>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</si>
  <si>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</si>
  <si>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</si>
  <si>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</si>
  <si>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</si>
  <si>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</si>
  <si>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</si>
  <si>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</si>
  <si>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</si>
  <si>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</si>
  <si>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</si>
  <si>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</si>
  <si>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</si>
  <si>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</si>
  <si>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</si>
  <si>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</si>
  <si>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</si>
  <si>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</si>
  <si>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</si>
  <si>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</si>
  <si>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</si>
  <si>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</si>
  <si>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</si>
  <si>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</si>
  <si>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</si>
  <si>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</si>
  <si>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</si>
  <si>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</si>
  <si>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</si>
  <si>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</si>
  <si>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</si>
  <si>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</si>
  <si>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</si>
  <si>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</si>
  <si>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</si>
  <si>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</si>
  <si>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</si>
  <si>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</si>
  <si>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</si>
  <si>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</si>
  <si>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</si>
  <si>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</si>
  <si>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</si>
  <si>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</si>
  <si>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</si>
  <si>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</si>
  <si>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</si>
  <si>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</si>
  <si>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</si>
  <si>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</si>
  <si>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</si>
  <si>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</si>
  <si>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</si>
  <si>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</si>
  <si>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</si>
  <si>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</si>
  <si>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</si>
  <si>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</si>
  <si>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</si>
  <si>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</si>
  <si>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</si>
  <si>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</si>
  <si>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</si>
  <si>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</si>
  <si>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</si>
  <si>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</si>
  <si>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</si>
  <si>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</si>
  <si>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</si>
  <si>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</si>
  <si>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</si>
  <si>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</si>
  <si>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</si>
  <si>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</si>
  <si>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</si>
  <si>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</si>
  <si>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</si>
  <si>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</si>
  <si>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</si>
  <si>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</si>
  <si>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</si>
  <si>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</si>
  <si>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</si>
  <si>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</si>
  <si>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</si>
  <si>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</si>
  <si>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</si>
  <si>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</si>
  <si>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</si>
  <si>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</si>
  <si>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</si>
  <si>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</si>
  <si>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</si>
  <si>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</si>
  <si>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</si>
  <si>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</si>
  <si>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</si>
  <si>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</si>
  <si>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</si>
  <si>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</si>
  <si>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</si>
  <si>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</si>
  <si>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</si>
  <si>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</si>
  <si>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</si>
  <si>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</si>
  <si>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</si>
  <si>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</si>
  <si>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</si>
  <si>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</si>
  <si>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</si>
  <si>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</si>
  <si>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</si>
  <si>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</si>
  <si>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</si>
  <si>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</si>
  <si>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</si>
  <si>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</si>
  <si>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</si>
  <si>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</si>
  <si>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</si>
  <si>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</si>
  <si>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</si>
  <si>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</si>
  <si>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</si>
  <si>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</si>
  <si>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</si>
  <si>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</si>
  <si>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</si>
  <si>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</si>
  <si>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</si>
  <si>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</si>
  <si>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</si>
  <si>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</si>
  <si>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</si>
  <si>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</si>
  <si>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</si>
  <si>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</si>
  <si>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</si>
  <si>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</si>
  <si>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</si>
  <si>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</si>
  <si>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</si>
  <si>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</si>
  <si>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</si>
  <si>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</si>
  <si>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</si>
  <si>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</si>
  <si>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</si>
  <si>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</si>
  <si>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</si>
  <si>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</si>
  <si>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</si>
  <si>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</si>
  <si>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</si>
  <si>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</si>
  <si>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</si>
  <si>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</si>
  <si>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</si>
  <si>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</si>
  <si>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</si>
  <si>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</si>
  <si>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</si>
  <si>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</si>
  <si>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</si>
  <si>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</si>
  <si>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</si>
  <si>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</si>
  <si>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</si>
  <si>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</si>
  <si>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</si>
  <si>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</si>
  <si>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</si>
  <si>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</si>
  <si>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</si>
  <si>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</si>
  <si>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</si>
  <si>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</si>
  <si>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</si>
  <si>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</si>
  <si>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</si>
  <si>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</si>
  <si>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</si>
  <si>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</si>
  <si>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</si>
  <si>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</si>
  <si>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</si>
  <si>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</si>
  <si>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</si>
  <si>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</si>
  <si>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</si>
  <si>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</si>
  <si>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</si>
  <si>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</si>
  <si>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</si>
  <si>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</si>
  <si>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</si>
  <si>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</si>
  <si>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</si>
  <si>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</si>
  <si>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</si>
  <si>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</si>
  <si>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</si>
  <si>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</si>
  <si>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</si>
  <si>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</si>
  <si>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</si>
  <si>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</si>
  <si>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</si>
  <si>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</si>
  <si>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</si>
  <si>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</si>
  <si>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</si>
  <si>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</si>
  <si>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</si>
  <si>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</si>
  <si>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</si>
  <si>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</si>
  <si>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</si>
  <si>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</si>
  <si>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</si>
  <si>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</si>
  <si>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</si>
  <si>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</si>
  <si>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</si>
  <si>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</si>
  <si>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</si>
  <si>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</si>
  <si>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</si>
  <si>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</si>
  <si>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</si>
  <si>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</si>
  <si>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</si>
  <si>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</si>
  <si>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</si>
  <si>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</si>
  <si>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</si>
  <si>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</si>
  <si>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</si>
  <si>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</si>
  <si>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</si>
  <si>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</si>
  <si>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</si>
  <si>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</si>
  <si>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</si>
  <si>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</si>
  <si>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</si>
  <si>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</si>
  <si>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</si>
  <si>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</si>
  <si>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</si>
  <si>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</si>
  <si>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</si>
  <si>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</si>
  <si>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</si>
  <si>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</si>
  <si>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</si>
  <si>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</si>
  <si>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</si>
  <si>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</si>
  <si>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</si>
  <si>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</si>
  <si>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</si>
  <si>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</si>
  <si>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</si>
  <si>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</si>
  <si>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</si>
  <si>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</si>
  <si>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</si>
  <si>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</si>
  <si>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</si>
  <si>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</si>
  <si>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</si>
  <si>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</si>
  <si>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</si>
  <si>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</si>
  <si>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</si>
  <si>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</si>
  <si>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</si>
  <si>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</si>
  <si>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</si>
  <si>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</si>
  <si>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</si>
  <si>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</si>
  <si>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</si>
  <si>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</si>
  <si>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</si>
  <si>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</si>
  <si>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</si>
  <si>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</si>
  <si>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</si>
  <si>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</si>
  <si>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</si>
  <si>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</si>
  <si>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</si>
  <si>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</si>
  <si>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</si>
  <si>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</si>
  <si>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</si>
  <si>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</si>
  <si>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</si>
  <si>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</si>
  <si>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</si>
  <si>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</si>
  <si>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</si>
  <si>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</si>
  <si>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</si>
  <si>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</si>
  <si>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</si>
  <si>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</si>
  <si>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</si>
  <si>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</si>
  <si>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</si>
  <si>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</si>
  <si>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</si>
  <si>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</si>
  <si>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</si>
  <si>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</si>
  <si>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</si>
  <si>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</si>
  <si>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</si>
  <si>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</si>
  <si>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</si>
  <si>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</si>
  <si>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</si>
  <si>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</si>
  <si>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</si>
  <si>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</si>
  <si>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</si>
  <si>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</si>
  <si>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</si>
  <si>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</si>
  <si>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</si>
  <si>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</si>
  <si>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</si>
  <si>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</si>
  <si>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</si>
  <si>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</si>
  <si>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</si>
  <si>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</si>
  <si>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</si>
  <si>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</si>
  <si>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</si>
  <si>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</si>
  <si>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</si>
  <si>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</si>
  <si>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</si>
  <si>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</si>
  <si>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</si>
  <si>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</si>
  <si>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</si>
  <si>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</si>
  <si>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</si>
  <si>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</si>
  <si>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</si>
  <si>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</si>
  <si>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</si>
  <si>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</si>
  <si>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</si>
  <si>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</si>
  <si>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</si>
  <si>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</si>
  <si>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</si>
  <si>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</si>
  <si>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</si>
  <si>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</si>
  <si>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</si>
  <si>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</si>
  <si>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</si>
  <si>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</si>
  <si>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</si>
  <si>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</si>
  <si>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</si>
  <si>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</si>
  <si>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</si>
  <si>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</si>
  <si>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</si>
  <si>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</si>
  <si>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</si>
  <si>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</si>
  <si>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</si>
  <si>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</si>
  <si>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</si>
  <si>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</si>
  <si>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</si>
  <si>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</si>
  <si>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</si>
  <si>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</si>
  <si>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</si>
  <si>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</si>
  <si>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</si>
  <si>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</si>
  <si>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</si>
  <si>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</si>
  <si>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</si>
  <si>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</si>
  <si>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</si>
  <si>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</si>
  <si>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</si>
  <si>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</si>
  <si>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</si>
  <si>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</si>
  <si>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</si>
  <si>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</si>
  <si>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</si>
  <si>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</si>
  <si>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</si>
  <si>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</si>
  <si>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</si>
  <si>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</si>
  <si>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</si>
  <si>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</si>
  <si>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</si>
  <si>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</si>
  <si>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</si>
  <si>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</si>
  <si>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</si>
  <si>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</si>
  <si>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</si>
  <si>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</si>
  <si>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</si>
  <si>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</si>
  <si>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</si>
  <si>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</si>
  <si>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</si>
  <si>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</si>
  <si>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</si>
  <si>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</si>
  <si>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</si>
  <si>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</si>
  <si>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</si>
  <si>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</si>
  <si>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</si>
  <si>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</si>
  <si>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</si>
  <si>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</si>
  <si>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</si>
  <si>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</si>
  <si>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</si>
  <si>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</si>
  <si>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</si>
  <si>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</si>
  <si>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</si>
  <si>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</si>
  <si>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</si>
  <si>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</si>
  <si>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</si>
  <si>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</si>
  <si>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</si>
  <si>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</si>
  <si>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</si>
  <si>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</si>
  <si>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</si>
  <si>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</si>
  <si>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</si>
  <si>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</si>
  <si>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</si>
  <si>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</si>
  <si>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</si>
  <si>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</si>
  <si>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</si>
  <si>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</si>
  <si>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</si>
  <si>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</si>
  <si>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</si>
  <si>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</si>
  <si>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</si>
  <si>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</si>
  <si>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</si>
  <si>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</si>
  <si>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</si>
  <si>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</si>
  <si>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</si>
  <si>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</si>
  <si>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</si>
  <si>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</si>
  <si>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</si>
  <si>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</si>
  <si>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</si>
  <si>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</si>
  <si>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</si>
  <si>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</si>
  <si>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</si>
  <si>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</si>
  <si>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</si>
  <si>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</si>
  <si>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</si>
  <si>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</si>
  <si>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</si>
  <si>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</si>
  <si>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</si>
  <si>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</si>
  <si>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</si>
  <si>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</si>
  <si>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</si>
  <si>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</si>
  <si>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</si>
  <si>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</si>
  <si>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</si>
  <si>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</si>
  <si>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</si>
  <si>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</si>
  <si>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</si>
  <si>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</si>
  <si>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</si>
  <si>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</si>
  <si>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</si>
  <si>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</si>
  <si>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</si>
  <si>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</si>
  <si>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</si>
  <si>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</si>
  <si>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</si>
  <si>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</si>
  <si>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</si>
  <si>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</si>
  <si>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</si>
  <si>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</si>
  <si>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</si>
  <si>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</si>
  <si>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</si>
  <si>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</si>
  <si>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</si>
  <si>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</si>
  <si>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</si>
  <si>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</si>
  <si>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</si>
  <si>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</si>
  <si>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</si>
  <si>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</si>
  <si>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</si>
  <si>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</si>
  <si>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</si>
  <si>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</si>
  <si>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</si>
  <si>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</si>
  <si>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</si>
  <si>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</si>
  <si>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</si>
  <si>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</si>
  <si>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</si>
  <si>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</si>
  <si>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</si>
  <si>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</si>
  <si>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</si>
  <si>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</si>
  <si>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</si>
  <si>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</si>
  <si>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</si>
  <si>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</si>
  <si>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</si>
  <si>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</si>
  <si>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</si>
  <si>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</si>
  <si>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</si>
  <si>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</si>
  <si>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</si>
  <si>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</si>
  <si>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</si>
  <si>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</si>
  <si>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</si>
  <si>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</si>
  <si>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</si>
  <si>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</si>
  <si>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</si>
  <si>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</si>
  <si>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</si>
  <si>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</si>
  <si>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</si>
  <si>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</si>
  <si>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</si>
  <si>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</si>
  <si>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</si>
  <si>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</si>
  <si>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</si>
  <si>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</si>
  <si>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</si>
  <si>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</si>
  <si>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</si>
  <si>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</si>
  <si>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</si>
  <si>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</si>
  <si>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</si>
  <si>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</si>
  <si>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</si>
  <si>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</si>
  <si>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</si>
  <si>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</si>
  <si>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</si>
  <si>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</si>
  <si>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</si>
  <si>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</si>
  <si>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</si>
  <si>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</si>
  <si>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</si>
  <si>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</si>
  <si>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</si>
  <si>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</si>
  <si>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</si>
  <si>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</si>
  <si>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</si>
  <si>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</si>
  <si>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</si>
  <si>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</si>
  <si>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</si>
  <si>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</si>
  <si>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</si>
  <si>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</si>
  <si>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</si>
  <si>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</si>
  <si>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</si>
  <si>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</si>
  <si>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</si>
  <si>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</si>
  <si>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</si>
  <si>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</si>
  <si>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</si>
  <si>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</si>
  <si>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</si>
  <si>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</si>
  <si>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</si>
  <si>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</si>
  <si>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</si>
  <si>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</si>
  <si>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</si>
  <si>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</si>
  <si>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</si>
  <si>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</si>
  <si>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</si>
  <si>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</si>
  <si>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</si>
  <si>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</si>
  <si>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</si>
  <si>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</si>
  <si>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</si>
  <si>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</si>
  <si>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</si>
  <si>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</si>
  <si>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</si>
  <si>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</si>
  <si>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</si>
  <si>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</si>
  <si>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</si>
  <si>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</si>
  <si>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</si>
  <si>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</si>
  <si>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</si>
  <si>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</si>
  <si>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</si>
  <si>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</si>
  <si>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</si>
  <si>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</si>
  <si>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</si>
  <si>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</si>
  <si>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</si>
  <si>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</si>
  <si>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</si>
  <si>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</si>
  <si>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</si>
  <si>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</si>
  <si>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</si>
  <si>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</si>
  <si>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</si>
  <si>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</si>
  <si>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</si>
  <si>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</si>
  <si>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</si>
  <si>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</si>
  <si>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</si>
  <si>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</si>
  <si>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</si>
  <si>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</si>
  <si>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</si>
  <si>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</si>
  <si>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</si>
  <si>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</si>
  <si>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</si>
  <si>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</si>
  <si>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</si>
  <si>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</si>
  <si>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</si>
  <si>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</si>
  <si>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</si>
  <si>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</si>
  <si>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</si>
  <si>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</si>
  <si>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</si>
  <si>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</si>
  <si>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</si>
  <si>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</si>
  <si>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</si>
  <si>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</si>
  <si>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</si>
  <si>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</si>
  <si>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</si>
  <si>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</si>
  <si>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</si>
  <si>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</si>
  <si>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</si>
  <si>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</si>
  <si>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</si>
  <si>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</si>
  <si>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</si>
  <si>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</si>
  <si>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</si>
  <si>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</si>
  <si>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</si>
  <si>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</si>
  <si>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</si>
  <si>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</si>
  <si>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</si>
  <si>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</si>
  <si>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</si>
  <si>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</si>
  <si>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</si>
  <si>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</si>
  <si>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</si>
  <si>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</si>
  <si>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</si>
  <si>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</si>
  <si>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</si>
  <si>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</si>
  <si>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</si>
  <si>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</si>
  <si>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</si>
  <si>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</si>
  <si>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</si>
  <si>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</si>
  <si>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</si>
  <si>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</si>
  <si>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</si>
  <si>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</si>
  <si>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</si>
  <si>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</si>
  <si>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</si>
  <si>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</si>
  <si>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</si>
  <si>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</si>
  <si>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</si>
  <si>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</si>
  <si>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</si>
  <si>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</si>
  <si>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</si>
  <si>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</si>
  <si>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</si>
  <si>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</si>
  <si>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</si>
  <si>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</si>
  <si>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</si>
  <si>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</si>
  <si>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</si>
  <si>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</si>
  <si>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</si>
  <si>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</si>
  <si>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</si>
  <si>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</si>
  <si>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</si>
  <si>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</si>
  <si>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</si>
  <si>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</si>
  <si>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</si>
  <si>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</si>
  <si>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</si>
  <si>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</si>
  <si>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</si>
  <si>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</si>
  <si>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</si>
  <si>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</si>
  <si>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</si>
  <si>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</si>
  <si>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</si>
  <si>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</si>
  <si>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</si>
  <si>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</si>
  <si>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</si>
  <si>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</si>
  <si>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</si>
  <si>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</si>
  <si>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</si>
  <si>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</si>
  <si>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</si>
  <si>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</si>
  <si>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</si>
  <si>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</si>
  <si>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</si>
  <si>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</si>
  <si>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</si>
  <si>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</si>
  <si>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</si>
  <si>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</si>
  <si>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</si>
  <si>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</si>
  <si>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</si>
  <si>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</si>
  <si>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</si>
  <si>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</si>
  <si>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</si>
  <si>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</si>
  <si>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</si>
  <si>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</si>
  <si>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</si>
  <si>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</si>
  <si>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</si>
  <si>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</si>
  <si>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</si>
  <si>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</si>
  <si>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</si>
  <si>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</si>
  <si>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</si>
  <si>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</si>
  <si>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</si>
  <si>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</si>
  <si>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</si>
  <si>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</si>
  <si>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</si>
  <si>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</si>
  <si>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</si>
  <si>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</si>
  <si>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</si>
  <si>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</si>
  <si>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</si>
  <si>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</si>
  <si>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</si>
  <si>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</si>
  <si>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</si>
  <si>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</si>
  <si>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</si>
  <si>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</si>
  <si>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</si>
  <si>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</si>
  <si>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</si>
  <si>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</si>
  <si>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</si>
  <si>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</si>
  <si>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</si>
  <si>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</si>
  <si>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</si>
  <si>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</si>
  <si>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</si>
  <si>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</si>
  <si>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</si>
  <si>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</si>
  <si>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</si>
  <si>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</si>
  <si>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</si>
  <si>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</si>
  <si>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</si>
  <si>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</si>
  <si>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</si>
  <si>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</si>
  <si>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</si>
  <si>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</si>
  <si>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</si>
  <si>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</si>
  <si>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</si>
  <si>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</si>
  <si>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</si>
  <si>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</si>
  <si>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</si>
  <si>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</si>
  <si>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</si>
  <si>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</si>
  <si>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</si>
  <si>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</si>
  <si>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</si>
  <si>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</si>
  <si>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</si>
  <si>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</si>
  <si>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</si>
  <si>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</si>
  <si>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</si>
  <si>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</si>
  <si>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</si>
  <si>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</si>
  <si>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</si>
  <si>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</si>
  <si>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</si>
  <si>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</si>
  <si>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</si>
  <si>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</si>
  <si>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</si>
  <si>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</si>
  <si>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</si>
  <si>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</si>
  <si>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</si>
  <si>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</si>
  <si>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</si>
  <si>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</si>
  <si>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</si>
  <si>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</si>
  <si>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</si>
  <si>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</si>
  <si>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</si>
  <si>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</si>
  <si>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</si>
  <si>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</si>
  <si>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</si>
  <si>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</si>
  <si>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</si>
  <si>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</si>
  <si>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</si>
  <si>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</si>
  <si>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</si>
  <si>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</si>
  <si>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</si>
  <si>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</si>
  <si>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</si>
  <si>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</si>
  <si>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</si>
  <si>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</si>
  <si>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</si>
  <si>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</si>
  <si>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</si>
  <si>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</si>
  <si>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</si>
  <si>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</si>
  <si>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</si>
  <si>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</si>
  <si>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</si>
  <si>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</si>
  <si>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</si>
  <si>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</si>
  <si>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</si>
  <si>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</si>
  <si>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</si>
  <si>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</si>
  <si>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</si>
  <si>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</si>
  <si>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</si>
  <si>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</si>
  <si>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</si>
  <si>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</si>
  <si>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</si>
  <si>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</si>
  <si>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</si>
  <si>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</si>
  <si>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</si>
  <si>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</si>
  <si>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</si>
  <si>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</si>
  <si>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</si>
  <si>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</si>
  <si>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</si>
  <si>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</si>
  <si>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</si>
  <si>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</si>
  <si>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</si>
  <si>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</si>
  <si>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</si>
  <si>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</si>
  <si>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</si>
  <si>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</si>
  <si>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</si>
  <si>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</si>
  <si>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</si>
  <si>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</si>
  <si>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</si>
  <si>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</si>
  <si>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</si>
  <si>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</si>
  <si>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</si>
  <si>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</si>
  <si>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</si>
  <si>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</si>
  <si>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</si>
  <si>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</si>
  <si>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</si>
  <si>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</si>
  <si>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</si>
  <si>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</si>
  <si>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</si>
  <si>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</si>
  <si>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</si>
  <si>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</si>
  <si>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</si>
  <si>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</si>
  <si>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</si>
  <si>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</si>
  <si>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</si>
  <si>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</si>
  <si>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</si>
  <si>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</si>
  <si>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</si>
  <si>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</si>
  <si>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</si>
  <si>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</si>
  <si>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</si>
  <si>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</si>
  <si>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</si>
  <si>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</si>
  <si>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</si>
  <si>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</si>
  <si>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</si>
  <si>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</si>
  <si>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</si>
  <si>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</si>
  <si>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</si>
  <si>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</si>
  <si>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</si>
  <si>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</si>
  <si>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</si>
  <si>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</si>
  <si>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</si>
  <si>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</si>
  <si>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</si>
  <si>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</si>
  <si>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</si>
  <si>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</si>
  <si>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</si>
  <si>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</si>
  <si>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</si>
  <si>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</si>
  <si>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</si>
  <si>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</si>
  <si>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</si>
  <si>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</si>
  <si>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</si>
  <si>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</si>
  <si>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</si>
  <si>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</si>
  <si>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</si>
  <si>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</si>
  <si>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</si>
  <si>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</si>
  <si>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</si>
  <si>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</si>
  <si>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</si>
  <si>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</si>
  <si>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</si>
  <si>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</si>
  <si>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</si>
  <si>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</si>
  <si>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</si>
  <si>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</si>
  <si>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</si>
  <si>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</si>
  <si>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</si>
  <si>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</si>
  <si>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</si>
  <si>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</si>
  <si>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</si>
  <si>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</si>
  <si>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</si>
  <si>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</si>
  <si>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</si>
  <si>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</si>
  <si>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</si>
  <si>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</si>
  <si>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</si>
  <si>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</si>
  <si>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</si>
  <si>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</si>
  <si>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</si>
  <si>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</si>
  <si>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</si>
  <si>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</si>
  <si>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</si>
  <si>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</si>
  <si>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</si>
  <si>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</si>
  <si>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</si>
  <si>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</si>
  <si>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</si>
  <si>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</si>
  <si>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</si>
  <si>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</si>
  <si>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</si>
  <si>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</si>
  <si>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</si>
  <si>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</si>
  <si>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</si>
  <si>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</si>
  <si>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</si>
  <si>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</si>
  <si>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</si>
  <si>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</si>
  <si>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</si>
  <si>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</si>
  <si>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</si>
  <si>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</si>
  <si>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</si>
  <si>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</si>
  <si>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</si>
  <si>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</si>
  <si>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</si>
  <si>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</si>
  <si>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</si>
  <si>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</si>
  <si>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</si>
  <si>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</si>
  <si>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</si>
  <si>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</si>
  <si>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</si>
  <si>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</si>
  <si>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</si>
  <si>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</si>
  <si>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</si>
  <si>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</si>
  <si>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</si>
  <si>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</si>
  <si>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</si>
  <si>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</si>
  <si>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</si>
  <si>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</si>
  <si>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</si>
  <si>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</si>
  <si>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</si>
  <si>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</si>
  <si>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</si>
  <si>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</si>
  <si>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</si>
  <si>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</si>
  <si>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</si>
  <si>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</si>
  <si>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</si>
  <si>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</si>
  <si>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</si>
  <si>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</si>
  <si>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</si>
  <si>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</si>
  <si>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</si>
  <si>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</si>
  <si>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</si>
  <si>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</si>
  <si>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</si>
  <si>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</si>
  <si>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</si>
  <si>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</si>
  <si>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</si>
  <si>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</si>
  <si>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</si>
  <si>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</si>
  <si>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</si>
  <si>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</si>
  <si>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</si>
  <si>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</si>
  <si>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</si>
  <si>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</si>
  <si>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</si>
  <si>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</si>
  <si>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</si>
  <si>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</si>
  <si>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</si>
  <si>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</si>
  <si>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</si>
  <si>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</si>
  <si>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</si>
  <si>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</si>
  <si>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</si>
  <si>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</si>
  <si>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</si>
  <si>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</si>
  <si>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</si>
  <si>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</si>
  <si>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</si>
  <si>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</si>
  <si>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</si>
  <si>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</si>
  <si>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</si>
  <si>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</si>
  <si>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</si>
  <si>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</si>
  <si>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</si>
  <si>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</si>
  <si>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</si>
  <si>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</si>
  <si>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</si>
  <si>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</si>
  <si>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</si>
  <si>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</si>
  <si>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</si>
  <si>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</si>
  <si>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</si>
  <si>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</si>
  <si>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</si>
  <si>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</si>
  <si>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</si>
  <si>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</si>
  <si>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</si>
  <si>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</si>
  <si>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</si>
  <si>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</si>
  <si>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</si>
  <si>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</si>
  <si>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</si>
  <si>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</si>
  <si>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</si>
  <si>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</si>
  <si>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</si>
  <si>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</si>
  <si>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</si>
  <si>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</si>
  <si>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</si>
  <si>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</si>
  <si>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</si>
  <si>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</si>
  <si>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</si>
  <si>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</si>
  <si>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</si>
  <si>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</si>
  <si>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</si>
  <si>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</si>
  <si>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</si>
  <si>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</si>
  <si>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</si>
  <si>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</si>
  <si>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</si>
  <si>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</si>
  <si>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</si>
  <si>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</si>
  <si>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</si>
  <si>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</si>
  <si>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</si>
  <si>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</si>
  <si>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</si>
  <si>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</si>
  <si>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</si>
  <si>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</si>
  <si>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</si>
  <si>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</si>
  <si>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</si>
  <si>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</si>
  <si>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</si>
  <si>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</si>
  <si>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</si>
  <si>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</si>
  <si>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</si>
  <si>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</si>
  <si>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</si>
  <si>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</si>
  <si>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</si>
  <si>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</si>
  <si>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</si>
  <si>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</si>
  <si>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</si>
  <si>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</si>
  <si>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</si>
  <si>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</si>
  <si>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</si>
  <si>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</si>
  <si>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</si>
  <si>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</si>
  <si>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</si>
  <si>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</si>
  <si>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</si>
  <si>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</si>
  <si>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</si>
  <si>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</si>
  <si>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</si>
  <si>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</si>
  <si>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</si>
  <si>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</si>
  <si>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</si>
  <si>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</si>
  <si>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</si>
  <si>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</si>
  <si>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</si>
  <si>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</si>
  <si>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</si>
  <si>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</si>
  <si>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</si>
  <si>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</si>
  <si>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</si>
  <si>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</si>
  <si>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</si>
  <si>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</si>
  <si>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</si>
  <si>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</si>
  <si>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</si>
  <si>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</si>
  <si>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</si>
  <si>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</si>
  <si>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</si>
  <si>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</si>
  <si>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</si>
  <si>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</si>
  <si>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</si>
  <si>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</si>
  <si>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</si>
  <si>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</si>
  <si>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</si>
  <si>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</si>
  <si>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</si>
  <si>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</si>
  <si>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</si>
  <si>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</si>
  <si>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</si>
  <si>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</si>
  <si>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</si>
  <si>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</si>
  <si>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</si>
  <si>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</si>
  <si>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</si>
  <si>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</si>
  <si>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</si>
  <si>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</si>
  <si>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</si>
  <si>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</si>
  <si>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</si>
  <si>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</si>
  <si>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</si>
  <si>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</si>
  <si>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</si>
  <si>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</si>
  <si>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</si>
  <si>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</si>
  <si>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</si>
  <si>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</si>
  <si>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</si>
  <si>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</si>
  <si>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</si>
  <si>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</si>
  <si>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</si>
  <si>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</si>
  <si>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</si>
  <si>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</si>
  <si>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</si>
  <si>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</si>
  <si>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</si>
  <si>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</si>
  <si>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</si>
  <si>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</si>
  <si>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</si>
  <si>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</si>
  <si>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</si>
  <si>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</si>
  <si>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</si>
  <si>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</si>
  <si>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</si>
  <si>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</si>
  <si>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</si>
  <si>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</si>
  <si>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</si>
  <si>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</si>
  <si>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</si>
  <si>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</si>
  <si>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</si>
  <si>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</si>
  <si>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</si>
  <si>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</si>
  <si>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</si>
  <si>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</si>
  <si>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</si>
  <si>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</si>
  <si>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</si>
  <si>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</si>
  <si>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</si>
  <si>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</si>
  <si>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</si>
  <si>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</si>
  <si>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</si>
  <si>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</si>
  <si>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</si>
  <si>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</si>
  <si>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</si>
  <si>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</si>
  <si>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</si>
  <si>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</si>
  <si>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</si>
  <si>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</si>
  <si>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</si>
  <si>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</si>
  <si>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</si>
  <si>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</si>
  <si>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</si>
  <si>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</si>
  <si>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</si>
  <si>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</si>
  <si>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</si>
  <si>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</si>
  <si>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</si>
  <si>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</si>
  <si>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</si>
  <si>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</si>
  <si>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</si>
  <si>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</si>
  <si>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</si>
  <si>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</si>
  <si>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</si>
  <si>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</si>
  <si>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</si>
  <si>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</si>
  <si>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</si>
  <si>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</si>
  <si>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</si>
  <si>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</si>
  <si>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</si>
  <si>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</si>
  <si>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</si>
  <si>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</si>
  <si>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</si>
  <si>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</si>
  <si>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</si>
  <si>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</si>
  <si>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</si>
  <si>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</si>
  <si>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</si>
  <si>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</si>
  <si>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</si>
  <si>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</si>
  <si>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</si>
  <si>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</si>
  <si>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</si>
  <si>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</si>
  <si>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</si>
  <si>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</si>
  <si>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</si>
  <si>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</si>
  <si>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</si>
  <si>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</si>
  <si>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</si>
  <si>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</si>
  <si>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</si>
  <si>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</si>
  <si>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</si>
  <si>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</si>
  <si>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</si>
  <si>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</si>
  <si>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</si>
  <si>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</si>
  <si>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</si>
  <si>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</si>
  <si>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</si>
  <si>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</si>
  <si>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</si>
  <si>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</si>
  <si>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</si>
  <si>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</si>
  <si>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</si>
  <si>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</si>
  <si>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</si>
  <si>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</si>
  <si>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</si>
  <si>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</si>
  <si>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</si>
  <si>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</si>
  <si>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</si>
  <si>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</si>
  <si>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</si>
  <si>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</si>
  <si>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</si>
  <si>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</si>
  <si>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</si>
  <si>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</si>
  <si>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</si>
  <si>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</si>
  <si>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</si>
  <si>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</si>
  <si>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</si>
  <si>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</si>
  <si>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</si>
  <si>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</si>
  <si>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</si>
  <si>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</si>
  <si>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</si>
  <si>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</si>
  <si>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</si>
  <si>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</si>
  <si>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</si>
  <si>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</si>
  <si>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</si>
  <si>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</si>
  <si>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</si>
  <si>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</si>
  <si>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</si>
  <si>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</si>
  <si>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</si>
  <si>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</si>
  <si>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</si>
  <si>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</si>
  <si>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</si>
  <si>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</si>
  <si>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</si>
  <si>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</si>
  <si>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</si>
  <si>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</si>
  <si>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</si>
  <si>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</si>
  <si>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</si>
  <si>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</si>
  <si>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</si>
  <si>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</si>
  <si>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</si>
  <si>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</si>
  <si>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</si>
  <si>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</si>
  <si>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</si>
  <si>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</si>
  <si>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</si>
  <si>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</si>
  <si>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</si>
  <si>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</si>
  <si>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</si>
  <si>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</si>
  <si>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</si>
  <si>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</si>
  <si>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</si>
  <si>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</si>
  <si>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</si>
  <si>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</si>
  <si>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</si>
  <si>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</si>
  <si>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</si>
  <si>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</si>
  <si>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</si>
  <si>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</si>
  <si>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</si>
  <si>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</si>
  <si>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</si>
  <si>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</si>
  <si>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</si>
  <si>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</si>
  <si>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</si>
  <si>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</si>
  <si>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</si>
  <si>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</si>
  <si>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</si>
  <si>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</si>
  <si>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</si>
  <si>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</si>
  <si>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</si>
  <si>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</si>
  <si>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</si>
  <si>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</si>
  <si>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</si>
  <si>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</si>
  <si>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</si>
  <si>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</si>
  <si>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</si>
  <si>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</si>
  <si>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</si>
  <si>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</si>
  <si>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</si>
  <si>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</si>
  <si>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</si>
  <si>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</si>
  <si>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</si>
  <si>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</si>
  <si>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</si>
  <si>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</si>
  <si>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</si>
  <si>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</si>
  <si>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</si>
  <si>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</si>
  <si>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</si>
  <si>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</si>
  <si>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</si>
  <si>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</si>
  <si>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</si>
  <si>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</si>
  <si>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</si>
  <si>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</si>
  <si>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</si>
  <si>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</si>
  <si>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</si>
  <si>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</si>
  <si>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</si>
  <si>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</si>
  <si>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</si>
  <si>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</si>
  <si>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</si>
  <si>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</si>
  <si>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</si>
  <si>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</si>
  <si>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</si>
  <si>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</si>
  <si>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</si>
  <si>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</si>
  <si>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</si>
  <si>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</si>
  <si>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</si>
  <si>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</si>
  <si>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</si>
  <si>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</si>
  <si>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</si>
  <si>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</si>
  <si>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</si>
  <si>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</si>
  <si>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</si>
  <si>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</si>
  <si>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</si>
  <si>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</si>
  <si>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</si>
  <si>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</si>
  <si>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</si>
  <si>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</si>
  <si>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</si>
  <si>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</si>
  <si>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</si>
  <si>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</si>
  <si>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</si>
  <si>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</si>
  <si>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</si>
  <si>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</si>
  <si>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</si>
  <si>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</si>
  <si>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</si>
  <si>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</si>
  <si>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</si>
  <si>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</si>
  <si>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</si>
  <si>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</si>
  <si>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</si>
  <si>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</si>
  <si>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</si>
  <si>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</si>
  <si>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</si>
  <si>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</si>
  <si>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</si>
  <si>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</si>
  <si>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</si>
  <si>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</si>
  <si>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</si>
  <si>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</si>
  <si>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</si>
  <si>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</si>
  <si>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</si>
  <si>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</si>
  <si>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</si>
  <si>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</si>
  <si>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</si>
  <si>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</si>
  <si>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</si>
  <si>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</si>
  <si>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</si>
  <si>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</si>
  <si>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</si>
  <si>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</si>
  <si>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</si>
  <si>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</si>
  <si>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</si>
  <si>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</si>
  <si>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</si>
  <si>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</si>
  <si>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</si>
  <si>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</si>
  <si>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</si>
  <si>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</si>
  <si>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</si>
  <si>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</si>
  <si>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</si>
  <si>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</si>
  <si>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</si>
  <si>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</si>
  <si>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</si>
  <si>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</si>
  <si>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</si>
  <si>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</si>
  <si>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</si>
  <si>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</si>
  <si>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</si>
  <si>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</si>
  <si>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</si>
  <si>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</si>
  <si>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</si>
  <si>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</si>
  <si>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</si>
  <si>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</si>
  <si>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</si>
  <si>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</si>
  <si>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</si>
  <si>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</si>
  <si>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</si>
  <si>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</si>
  <si>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</si>
  <si>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</si>
  <si>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</si>
  <si>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</si>
  <si>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</si>
  <si>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</si>
  <si>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</si>
  <si>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</si>
  <si>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</si>
  <si>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</si>
  <si>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</si>
  <si>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</si>
  <si>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</si>
  <si>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</si>
  <si>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</si>
  <si>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</si>
  <si>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</si>
  <si>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</si>
  <si>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</si>
  <si>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</si>
  <si>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</si>
  <si>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</si>
  <si>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</si>
  <si>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</si>
  <si>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</si>
  <si>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</si>
  <si>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</si>
  <si>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</si>
  <si>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</si>
  <si>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</si>
  <si>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</si>
  <si>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</si>
  <si>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</si>
  <si>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</si>
  <si>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</si>
  <si>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</si>
  <si>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</si>
  <si>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</si>
  <si>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</si>
  <si>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</si>
  <si>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</si>
  <si>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</si>
  <si>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</si>
  <si>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</si>
  <si>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</si>
  <si>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</si>
  <si>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</si>
  <si>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</si>
  <si>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</si>
  <si>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</si>
  <si>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</si>
  <si>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</si>
  <si>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</si>
  <si>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</si>
  <si>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</si>
  <si>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</si>
  <si>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</si>
  <si>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</si>
  <si>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</si>
  <si>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</si>
  <si>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</si>
  <si>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</si>
  <si>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</si>
  <si>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</si>
  <si>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</si>
  <si>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</si>
  <si>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</si>
  <si>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</si>
  <si>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</si>
  <si>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</si>
  <si>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</si>
  <si>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</si>
  <si>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</si>
  <si>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</si>
  <si>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</si>
  <si>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</si>
  <si>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</si>
  <si>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</si>
  <si>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</si>
  <si>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</si>
  <si>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</si>
  <si>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</si>
  <si>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</si>
  <si>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</si>
  <si>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</si>
  <si>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</si>
  <si>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</si>
  <si>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</si>
  <si>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</si>
  <si>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</si>
  <si>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</si>
  <si>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</si>
  <si>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</si>
  <si>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</si>
  <si>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</si>
  <si>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</si>
  <si>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</si>
  <si>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</si>
  <si>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</si>
  <si>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</si>
  <si>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</si>
  <si>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</si>
  <si>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</si>
  <si>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</si>
  <si>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</si>
  <si>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</si>
  <si>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</si>
  <si>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</si>
  <si>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</si>
  <si>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</si>
  <si>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</si>
  <si>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</si>
  <si>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</si>
  <si>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</si>
  <si>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</si>
  <si>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</si>
  <si>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</si>
  <si>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</si>
  <si>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</si>
  <si>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</si>
  <si>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</si>
  <si>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</si>
  <si>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</si>
  <si>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</si>
  <si>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</si>
  <si>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</si>
  <si>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</si>
  <si>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</si>
  <si>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</si>
  <si>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</si>
  <si>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</si>
  <si>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</si>
  <si>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</si>
  <si>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</si>
  <si>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</si>
  <si>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</si>
  <si>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</si>
  <si>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</si>
  <si>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</si>
  <si>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</si>
  <si>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</si>
  <si>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</si>
  <si>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</si>
  <si>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</si>
  <si>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</si>
  <si>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</si>
  <si>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</si>
  <si>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</si>
  <si>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</si>
  <si>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</si>
  <si>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</si>
  <si>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</si>
  <si>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</si>
  <si>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</si>
  <si>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</si>
  <si>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</si>
  <si>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</si>
  <si>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</si>
  <si>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</si>
  <si>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</si>
  <si>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</si>
  <si>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</si>
  <si>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</si>
  <si>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</si>
  <si>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</si>
  <si>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</si>
  <si>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</si>
  <si>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</si>
  <si>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</si>
  <si>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</si>
  <si>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</si>
  <si>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</si>
  <si>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</si>
  <si>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</si>
  <si>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</si>
  <si>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</si>
  <si>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</si>
  <si>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</si>
  <si>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</si>
  <si>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</si>
  <si>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</si>
  <si>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</si>
  <si>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</si>
  <si>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</si>
  <si>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</si>
  <si>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</si>
  <si>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</si>
  <si>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</si>
  <si>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</si>
  <si>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</si>
  <si>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</si>
  <si>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</si>
  <si>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</si>
  <si>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</si>
  <si>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</si>
  <si>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</si>
  <si>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</si>
  <si>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</si>
  <si>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</si>
  <si>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</si>
  <si>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</si>
  <si>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</si>
  <si>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</si>
  <si>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</si>
  <si>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</si>
  <si>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</si>
  <si>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</si>
  <si>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</si>
  <si>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</si>
  <si>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</si>
  <si>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</si>
  <si>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</si>
  <si>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</si>
  <si>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</si>
  <si>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</si>
  <si>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</si>
  <si>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</si>
  <si>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</si>
  <si>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</si>
  <si>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</si>
  <si>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</si>
  <si>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</si>
  <si>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</si>
  <si>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</si>
  <si>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</si>
  <si>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</si>
  <si>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</si>
  <si>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</si>
  <si>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</si>
  <si>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</si>
  <si>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</si>
  <si>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</si>
  <si>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</si>
  <si>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</si>
  <si>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</si>
  <si>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</si>
  <si>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</si>
  <si>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</si>
  <si>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</si>
  <si>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</si>
  <si>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</si>
  <si>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</si>
  <si>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</si>
  <si>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</si>
  <si>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</si>
  <si>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</si>
  <si>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</si>
  <si>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</si>
  <si>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</si>
  <si>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</si>
  <si>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</si>
  <si>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</si>
  <si>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</si>
  <si>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</si>
  <si>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</si>
  <si>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</si>
  <si>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</si>
  <si>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</si>
  <si>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</si>
  <si>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</si>
  <si>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</si>
  <si>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</si>
  <si>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</si>
  <si>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</si>
  <si>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</si>
  <si>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</si>
  <si>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</si>
  <si>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</si>
  <si>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</si>
  <si>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</si>
  <si>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</si>
  <si>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</si>
  <si>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</si>
  <si>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</si>
  <si>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</si>
  <si>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</si>
  <si>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</si>
  <si>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</si>
  <si>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</si>
  <si>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</si>
  <si>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</si>
  <si>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</si>
  <si>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</si>
  <si>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</si>
  <si>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</si>
  <si>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</si>
  <si>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</si>
  <si>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</si>
  <si>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</si>
  <si>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</si>
  <si>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</si>
  <si>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</si>
  <si>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</si>
  <si>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</si>
  <si>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</si>
  <si>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</si>
  <si>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</si>
  <si>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</si>
  <si>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</si>
  <si>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</si>
  <si>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</si>
  <si>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</si>
  <si>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</si>
  <si>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</si>
  <si>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</si>
  <si>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</si>
  <si>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</si>
  <si>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</si>
  <si>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</si>
  <si>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</si>
  <si>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</si>
  <si>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</si>
  <si>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</si>
  <si>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</si>
  <si>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</si>
  <si>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</si>
  <si>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</si>
  <si>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</si>
  <si>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</si>
  <si>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</si>
  <si>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</si>
  <si>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</si>
  <si>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</si>
  <si>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</si>
  <si>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</si>
  <si>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</si>
  <si>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</si>
  <si>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</si>
  <si>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</si>
  <si>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</si>
  <si>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</si>
  <si>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</si>
  <si>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</si>
  <si>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</si>
  <si>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</si>
  <si>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</si>
  <si>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</si>
  <si>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</si>
  <si>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</si>
  <si>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</si>
  <si>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</si>
  <si>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</si>
  <si>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</si>
  <si>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</si>
  <si>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</si>
  <si>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</si>
  <si>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</si>
  <si>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</si>
  <si>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</si>
  <si>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</si>
  <si>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</si>
  <si>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</si>
  <si>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</si>
  <si>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</si>
  <si>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</si>
  <si>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</si>
  <si>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</si>
  <si>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</si>
  <si>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</si>
  <si>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</si>
  <si>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</si>
  <si>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</si>
  <si>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</si>
  <si>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</si>
  <si>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</si>
  <si>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</si>
  <si>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</si>
  <si>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</si>
  <si>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</si>
  <si>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</si>
  <si>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</si>
  <si>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</si>
  <si>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</si>
  <si>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</si>
  <si>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</si>
  <si>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</si>
  <si>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</si>
  <si>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</si>
  <si>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</si>
  <si>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</si>
  <si>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</si>
  <si>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</si>
  <si>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</si>
  <si>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</si>
  <si>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</si>
  <si>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</si>
  <si>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</si>
  <si>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</si>
  <si>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</si>
  <si>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</si>
  <si>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</si>
  <si>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</si>
  <si>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</si>
  <si>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</si>
  <si>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</si>
  <si>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</si>
  <si>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</si>
  <si>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</si>
  <si>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</si>
  <si>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</si>
  <si>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</si>
  <si>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</si>
  <si>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</si>
  <si>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</si>
  <si>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</si>
  <si>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</si>
  <si>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</si>
  <si>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</si>
  <si>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</si>
  <si>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</si>
  <si>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</si>
  <si>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</si>
  <si>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</si>
  <si>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</si>
  <si>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</si>
  <si>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</si>
  <si>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</si>
  <si>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</si>
  <si>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</si>
  <si>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</si>
  <si>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</si>
  <si>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</si>
  <si>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</si>
  <si>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</si>
  <si>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</si>
  <si>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</si>
  <si>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</si>
  <si>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</si>
  <si>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</si>
  <si>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</si>
  <si>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</si>
  <si>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</si>
  <si>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</si>
  <si>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</si>
  <si>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</si>
  <si>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</si>
  <si>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</si>
  <si>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</si>
  <si>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</si>
  <si>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</si>
  <si>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</si>
  <si>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</si>
  <si>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</si>
  <si>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</si>
  <si>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</si>
  <si>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</si>
  <si>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</si>
  <si>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</si>
  <si>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</si>
  <si>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</si>
  <si>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</si>
  <si>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</si>
  <si>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</si>
  <si>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</si>
  <si>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</si>
  <si>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</si>
  <si>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</si>
  <si>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</si>
  <si>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</si>
  <si>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</si>
  <si>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</si>
  <si>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</si>
  <si>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</si>
  <si>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</si>
  <si>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</si>
  <si>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</si>
  <si>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</si>
  <si>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</si>
  <si>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</si>
  <si>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</si>
  <si>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</si>
  <si>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</si>
  <si>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</si>
  <si>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</si>
  <si>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</si>
  <si>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</si>
  <si>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</si>
  <si>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</si>
  <si>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</si>
  <si>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</si>
  <si>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</si>
  <si>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</si>
  <si>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</si>
  <si>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</si>
  <si>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</si>
  <si>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</si>
  <si>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</si>
  <si>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</si>
  <si>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</si>
  <si>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</si>
  <si>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</si>
  <si>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</si>
  <si>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</si>
  <si>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</si>
  <si>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</si>
  <si>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</si>
  <si>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</si>
  <si>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</si>
  <si>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</si>
  <si>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</si>
  <si>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</si>
  <si>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</si>
  <si>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</si>
  <si>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</si>
  <si>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</si>
  <si>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</si>
  <si>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</si>
  <si>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</si>
  <si>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</si>
  <si>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</si>
  <si>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</si>
  <si>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</si>
  <si>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</si>
  <si>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</si>
  <si>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</si>
  <si>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</si>
  <si>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</si>
  <si>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</si>
  <si>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</si>
  <si>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</si>
  <si>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</si>
  <si>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</si>
  <si>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</si>
  <si>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</si>
  <si>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</si>
  <si>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</si>
  <si>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</si>
  <si>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</si>
  <si>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</si>
  <si>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</si>
  <si>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</si>
  <si>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</si>
  <si>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</si>
  <si>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</si>
  <si>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</si>
  <si>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</si>
  <si>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</si>
  <si>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</si>
  <si>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</si>
  <si>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</si>
  <si>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</si>
  <si>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</si>
  <si>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</si>
  <si>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</si>
  <si>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</si>
  <si>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</si>
  <si>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</si>
  <si>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</si>
  <si>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</si>
  <si>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</si>
  <si>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</si>
  <si>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</si>
  <si>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</si>
  <si>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</si>
  <si>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</si>
  <si>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</si>
  <si>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</si>
  <si>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</si>
  <si>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</si>
  <si>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</si>
  <si>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</si>
  <si>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</si>
  <si>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</si>
  <si>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</si>
  <si>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</si>
  <si>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</si>
  <si>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</si>
  <si>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</si>
  <si>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</si>
  <si>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</si>
  <si>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</si>
  <si>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</si>
  <si>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</si>
  <si>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</si>
  <si>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</si>
  <si>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</si>
  <si>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</si>
  <si>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</si>
  <si>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</si>
  <si>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</si>
  <si>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</si>
  <si>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</si>
  <si>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</si>
  <si>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</si>
  <si>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</si>
  <si>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</si>
  <si>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</si>
  <si>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</si>
  <si>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</si>
  <si>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</si>
  <si>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</si>
  <si>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</si>
  <si>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</si>
  <si>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</si>
  <si>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</si>
  <si>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</si>
  <si>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</si>
  <si>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</si>
  <si>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</si>
  <si>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</si>
  <si>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</si>
  <si>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</si>
  <si>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</si>
  <si>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</si>
  <si>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</si>
  <si>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</si>
  <si>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</si>
  <si>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</si>
  <si>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</si>
  <si>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</si>
  <si>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</si>
  <si>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</si>
  <si>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</si>
  <si>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</si>
  <si>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</si>
  <si>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</si>
  <si>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</si>
  <si>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</si>
  <si>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</si>
  <si>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</si>
  <si>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</si>
  <si>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</si>
  <si>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</si>
  <si>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</si>
  <si>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</si>
  <si>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</si>
  <si>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</si>
  <si>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</si>
  <si>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</si>
  <si>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</si>
  <si>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</si>
  <si>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</si>
  <si>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</si>
  <si>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</si>
  <si>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</si>
  <si>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</si>
  <si>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</si>
  <si>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</si>
  <si>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</si>
  <si>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</si>
  <si>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</si>
  <si>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</si>
  <si>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</si>
  <si>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</si>
  <si>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</si>
  <si>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</si>
  <si>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</si>
  <si>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</si>
  <si>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</si>
  <si>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</si>
  <si>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</si>
  <si>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</si>
  <si>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</si>
  <si>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</si>
  <si>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</si>
  <si>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</si>
  <si>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</si>
  <si>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</si>
  <si>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</si>
  <si>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</si>
  <si>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</si>
  <si>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</si>
  <si>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</si>
  <si>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</si>
  <si>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</si>
  <si>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</si>
  <si>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</si>
  <si>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</si>
  <si>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</si>
  <si>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</si>
  <si>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</si>
  <si>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</si>
  <si>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</si>
  <si>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</si>
  <si>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</si>
  <si>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</si>
  <si>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</si>
  <si>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</si>
  <si>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</si>
  <si>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</si>
  <si>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</si>
  <si>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</si>
  <si>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</si>
  <si>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</si>
  <si>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</si>
  <si>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</si>
  <si>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</si>
  <si>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</si>
  <si>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</si>
  <si>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</si>
  <si>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</si>
  <si>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</si>
  <si>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</si>
  <si>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</si>
  <si>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</si>
  <si>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</si>
  <si>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</si>
  <si>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</si>
  <si>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</si>
  <si>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</si>
  <si>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</si>
  <si>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</si>
  <si>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</si>
  <si>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</si>
  <si>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</si>
  <si>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</si>
  <si>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</si>
  <si>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</si>
  <si>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</si>
  <si>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</si>
  <si>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</si>
  <si>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</si>
  <si>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</si>
  <si>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</si>
  <si>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</si>
  <si>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</si>
  <si>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</si>
  <si>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</si>
  <si>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</si>
  <si>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</si>
  <si>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</si>
  <si>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</si>
  <si>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</si>
  <si>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</si>
  <si>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</si>
  <si>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</si>
  <si>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</si>
  <si>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</si>
  <si>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</si>
  <si>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</si>
  <si>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</si>
  <si>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</si>
  <si>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</si>
  <si>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</si>
  <si>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</si>
  <si>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</si>
  <si>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</si>
  <si>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</si>
  <si>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</si>
  <si>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</si>
  <si>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</si>
  <si>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</si>
  <si>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</si>
  <si>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</si>
  <si>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</si>
  <si>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</si>
  <si>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</si>
  <si>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</si>
  <si>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</si>
  <si>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</si>
  <si>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</si>
  <si>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</si>
  <si>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</si>
  <si>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</si>
  <si>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</si>
  <si>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</si>
  <si>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</si>
  <si>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</si>
  <si>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</si>
  <si>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</si>
  <si>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</si>
  <si>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</si>
  <si>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</si>
  <si>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</si>
  <si>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</si>
  <si>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</si>
  <si>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</si>
  <si>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</si>
  <si>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</si>
  <si>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</si>
  <si>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</si>
  <si>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</si>
  <si>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</si>
  <si>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</si>
  <si>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</si>
  <si>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</si>
  <si>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</si>
  <si>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</si>
  <si>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</si>
  <si>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</si>
  <si>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</si>
  <si>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</si>
  <si>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</si>
  <si>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</si>
  <si>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</si>
  <si>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</si>
  <si>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</si>
  <si>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</si>
  <si>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</si>
  <si>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</si>
  <si>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</si>
  <si>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</si>
  <si>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</si>
  <si>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</si>
  <si>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</si>
  <si>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</si>
  <si>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</si>
  <si>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</si>
  <si>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</si>
  <si>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</si>
  <si>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</si>
  <si>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</si>
  <si>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</si>
  <si>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</si>
  <si>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</si>
  <si>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</si>
  <si>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</si>
  <si>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</si>
  <si>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</si>
  <si>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</si>
  <si>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</si>
  <si>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</si>
  <si>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</si>
  <si>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</si>
  <si>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</si>
  <si>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</si>
  <si>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</si>
  <si>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</si>
  <si>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</si>
  <si>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</si>
  <si>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</si>
  <si>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</si>
  <si>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</si>
  <si>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</si>
  <si>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</si>
  <si>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</si>
  <si>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</si>
  <si>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</si>
  <si>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</si>
  <si>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</si>
  <si>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</si>
  <si>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</si>
  <si>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</si>
  <si>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</si>
  <si>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</si>
  <si>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</si>
  <si>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</si>
  <si>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</si>
  <si>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</si>
  <si>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</si>
  <si>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</si>
  <si>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</si>
  <si>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</si>
  <si>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</si>
  <si>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</si>
  <si>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</si>
  <si>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</si>
  <si>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</si>
  <si>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</si>
  <si>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</si>
  <si>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</si>
  <si>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</si>
  <si>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</si>
  <si>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</si>
  <si>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</si>
  <si>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</si>
  <si>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</si>
  <si>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</si>
  <si>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</si>
  <si>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</si>
  <si>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</si>
  <si>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</si>
  <si>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</si>
  <si>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</si>
  <si>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</si>
  <si>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</si>
  <si>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</si>
  <si>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</si>
  <si>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</si>
  <si>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</si>
  <si>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</si>
  <si>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</si>
  <si>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</si>
  <si>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</si>
  <si>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</si>
  <si>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</si>
  <si>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</si>
  <si>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</si>
  <si>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</si>
  <si>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</si>
  <si>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</si>
  <si>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</si>
  <si>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</si>
  <si>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</si>
  <si>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</si>
  <si>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</si>
  <si>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</si>
  <si>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</si>
  <si>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</si>
  <si>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</si>
  <si>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</si>
  <si>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</si>
  <si>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</si>
  <si>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</si>
  <si>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</si>
  <si>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</si>
  <si>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</si>
  <si>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</si>
  <si>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</si>
  <si>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</si>
  <si>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</si>
  <si>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</si>
  <si>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</si>
  <si>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</si>
  <si>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</si>
  <si>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</si>
  <si>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</si>
  <si>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</si>
  <si>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</si>
  <si>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</si>
  <si>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</si>
  <si>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</si>
  <si>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</si>
  <si>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</si>
  <si>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</si>
  <si>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</si>
  <si>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</si>
  <si>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</si>
  <si>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</si>
  <si>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</si>
  <si>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</si>
  <si>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</si>
  <si>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</si>
  <si>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</si>
  <si>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</si>
  <si>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</si>
  <si>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</si>
  <si>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</si>
  <si>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</si>
  <si>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</si>
  <si>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</si>
  <si>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</si>
  <si>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</si>
  <si>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</si>
  <si>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</si>
  <si>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</si>
  <si>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</si>
  <si>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</si>
  <si>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</si>
  <si>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</si>
  <si>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</si>
  <si>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</si>
  <si>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</si>
  <si>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</si>
  <si>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</si>
  <si>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</si>
  <si>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</si>
  <si>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</si>
  <si>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</si>
  <si>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</si>
  <si>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</si>
  <si>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</si>
  <si>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</si>
  <si>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</si>
  <si>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</si>
  <si>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</si>
  <si>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</si>
  <si>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</si>
  <si>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</si>
  <si>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</si>
  <si>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</si>
  <si>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</si>
  <si>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</si>
  <si>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</si>
  <si>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</si>
  <si>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</si>
  <si>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</si>
  <si>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</si>
  <si>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</si>
  <si>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</si>
  <si>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</si>
  <si>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</si>
  <si>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</si>
  <si>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</si>
  <si>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</si>
  <si>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</si>
  <si>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</si>
  <si>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</si>
  <si>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</si>
  <si>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</si>
  <si>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</si>
  <si>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</si>
  <si>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</si>
  <si>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</si>
  <si>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</si>
  <si>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</si>
  <si>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</si>
  <si>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</si>
  <si>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</si>
  <si>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</si>
  <si>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</si>
  <si>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</si>
  <si>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</si>
  <si>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</si>
  <si>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</si>
  <si>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</si>
  <si>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</si>
  <si>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</si>
  <si>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</si>
  <si>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</si>
  <si>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</si>
  <si>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</si>
  <si>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</si>
  <si>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</si>
  <si>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</si>
  <si>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</si>
  <si>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</si>
  <si>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</si>
  <si>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</si>
  <si>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</si>
  <si>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</si>
  <si>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</si>
  <si>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</si>
  <si>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</si>
  <si>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</si>
  <si>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</si>
  <si>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</si>
  <si>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</si>
  <si>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</si>
  <si>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</si>
  <si>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</si>
  <si>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</si>
  <si>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</si>
  <si>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</si>
  <si>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</si>
  <si>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</si>
  <si>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</si>
  <si>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</si>
  <si>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</si>
  <si>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</si>
  <si>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</si>
  <si>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</si>
  <si>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</si>
  <si>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</si>
  <si>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</si>
  <si>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</si>
  <si>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</si>
  <si>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</si>
  <si>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</si>
  <si>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</si>
  <si>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</si>
  <si>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</si>
  <si>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</si>
  <si>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</si>
  <si>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</si>
  <si>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</si>
  <si>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</si>
  <si>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</si>
  <si>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</si>
  <si>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</si>
  <si>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</si>
  <si>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</si>
  <si>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</si>
  <si>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</si>
  <si>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</si>
  <si>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</si>
  <si>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</si>
  <si>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</si>
  <si>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</si>
  <si>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</si>
  <si>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</si>
  <si>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</si>
  <si>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</si>
  <si>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</si>
  <si>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</si>
  <si>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</si>
  <si>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</si>
  <si>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</si>
  <si>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</si>
  <si>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</si>
  <si>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</si>
  <si>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</si>
  <si>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</si>
  <si>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</si>
  <si>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</si>
  <si>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</si>
  <si>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</si>
  <si>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</si>
  <si>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</si>
  <si>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</si>
  <si>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</si>
  <si>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</si>
  <si>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</si>
  <si>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</si>
  <si>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</si>
  <si>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</si>
  <si>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</si>
  <si>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</si>
  <si>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</si>
  <si>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</si>
  <si>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</si>
  <si>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</si>
  <si>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</si>
  <si>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</si>
  <si>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</si>
  <si>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</si>
  <si>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</si>
  <si>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</si>
  <si>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</si>
  <si>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</si>
  <si>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</si>
  <si>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</si>
  <si>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</si>
  <si>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</si>
  <si>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</si>
  <si>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</si>
  <si>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</si>
  <si>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</si>
  <si>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</si>
  <si>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</si>
  <si>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</si>
  <si>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</si>
  <si>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</si>
  <si>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</si>
  <si>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</si>
  <si>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</si>
  <si>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</si>
  <si>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</si>
  <si>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</si>
  <si>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</si>
  <si>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</si>
  <si>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</si>
  <si>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</si>
  <si>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</si>
  <si>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</si>
  <si>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</si>
  <si>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</si>
  <si>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</si>
  <si>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</si>
  <si>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</si>
  <si>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</si>
  <si>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</si>
  <si>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</si>
  <si>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</si>
  <si>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</si>
  <si>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</si>
  <si>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</si>
  <si>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</si>
  <si>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</si>
  <si>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</si>
  <si>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</si>
  <si>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</si>
  <si>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</si>
  <si>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</si>
  <si>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</si>
  <si>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</si>
  <si>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</si>
  <si>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</si>
  <si>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</si>
  <si>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</si>
  <si>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</si>
  <si>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</si>
  <si>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</si>
  <si>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</si>
  <si>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</si>
  <si>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</si>
  <si>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</si>
  <si>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</si>
  <si>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</si>
  <si>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</si>
  <si>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</si>
  <si>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</si>
  <si>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</si>
  <si>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</si>
  <si>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</si>
  <si>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</si>
  <si>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</si>
  <si>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</si>
  <si>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</si>
  <si>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</si>
  <si>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</si>
  <si>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</si>
  <si>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</si>
  <si>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</si>
  <si>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</si>
  <si>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</si>
  <si>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</si>
  <si>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</si>
  <si>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</si>
  <si>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</si>
  <si>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</si>
  <si>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</si>
  <si>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</si>
  <si>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</si>
  <si>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</si>
  <si>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</si>
  <si>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</si>
  <si>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</si>
  <si>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</si>
  <si>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</si>
  <si>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</si>
  <si>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</si>
  <si>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</si>
  <si>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</si>
  <si>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</si>
  <si>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</si>
  <si>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</si>
  <si>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</si>
  <si>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</si>
  <si>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</si>
  <si>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</si>
  <si>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</si>
  <si>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</si>
  <si>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</si>
  <si>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</si>
  <si>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</si>
  <si>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</si>
  <si>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</si>
  <si>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</si>
  <si>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</si>
  <si>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</si>
  <si>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</si>
  <si>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</si>
  <si>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</si>
  <si>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</si>
  <si>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</si>
  <si>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</si>
  <si>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</si>
  <si>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</si>
  <si>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</si>
  <si>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</si>
  <si>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</si>
  <si>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</si>
  <si>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</si>
  <si>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</si>
  <si>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</si>
  <si>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</si>
  <si>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</si>
  <si>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</si>
  <si>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</si>
  <si>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</si>
  <si>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</si>
  <si>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</si>
  <si>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</si>
  <si>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</si>
  <si>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</si>
  <si>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</si>
  <si>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</si>
  <si>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</si>
  <si>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</si>
  <si>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</si>
  <si>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</si>
  <si>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</si>
  <si>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</si>
  <si>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</si>
  <si>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</si>
  <si>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</si>
  <si>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</si>
  <si>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</si>
  <si>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</si>
  <si>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</si>
  <si>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</si>
  <si>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</si>
  <si>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</si>
  <si>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</si>
  <si>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</si>
  <si>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</si>
  <si>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</si>
  <si>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</si>
  <si>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</si>
  <si>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</si>
  <si>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</si>
  <si>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</si>
  <si>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</si>
  <si>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</si>
  <si>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</si>
  <si>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</si>
  <si>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</si>
  <si>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</si>
  <si>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</si>
  <si>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</si>
  <si>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</si>
  <si>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</si>
  <si>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</si>
  <si>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</si>
  <si>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</si>
  <si>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</si>
  <si>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</si>
  <si>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</si>
  <si>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</si>
  <si>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</si>
  <si>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</si>
  <si>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</si>
  <si>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</si>
  <si>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</si>
  <si>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</si>
  <si>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</si>
  <si>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</si>
  <si>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</si>
  <si>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</si>
  <si>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</si>
  <si>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</si>
  <si>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</si>
  <si>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</si>
  <si>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</si>
  <si>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</si>
  <si>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</si>
  <si>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</si>
  <si>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</si>
  <si>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</si>
  <si>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</si>
  <si>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</si>
  <si>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</si>
  <si>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</si>
  <si>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</si>
  <si>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</si>
  <si>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</si>
  <si>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</si>
  <si>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</si>
  <si>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</si>
  <si>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</si>
  <si>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</si>
  <si>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</si>
  <si>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</si>
  <si>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</si>
  <si>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</si>
  <si>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</si>
  <si>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</si>
  <si>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</si>
  <si>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</si>
  <si>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</si>
  <si>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</si>
  <si>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</si>
  <si>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</si>
  <si>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</si>
  <si>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</si>
  <si>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</si>
  <si>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</si>
  <si>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</si>
  <si>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</si>
  <si>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</si>
  <si>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</si>
  <si>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</si>
  <si>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</si>
  <si>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</si>
  <si>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</si>
  <si>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</si>
  <si>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</si>
  <si>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</si>
  <si>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</si>
  <si>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</si>
  <si>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</si>
  <si>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</si>
  <si>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</si>
  <si>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</si>
  <si>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</si>
  <si>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</si>
  <si>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</si>
  <si>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</si>
  <si>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</si>
  <si>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</si>
  <si>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</si>
  <si>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</si>
  <si>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</si>
  <si>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</si>
  <si>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</si>
  <si>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</si>
  <si>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</si>
  <si>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</si>
  <si>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</si>
  <si>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</si>
  <si>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</si>
  <si>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</si>
  <si>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</si>
  <si>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</si>
  <si>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</si>
  <si>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</si>
  <si>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</si>
  <si>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</si>
  <si>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</si>
  <si>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</si>
  <si>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</si>
  <si>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</si>
  <si>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</si>
  <si>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</si>
  <si>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</si>
  <si>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</si>
  <si>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</si>
  <si>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</si>
  <si>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</si>
  <si>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</si>
  <si>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</si>
  <si>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</si>
  <si>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</si>
  <si>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</si>
  <si>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</si>
  <si>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</si>
  <si>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</si>
  <si>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</si>
  <si>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</si>
  <si>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</si>
  <si>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</si>
  <si>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</si>
  <si>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</si>
  <si>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</si>
  <si>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</si>
  <si>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</si>
  <si>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</si>
  <si>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</si>
  <si>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</si>
  <si>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</si>
  <si>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</si>
  <si>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</si>
  <si>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</si>
  <si>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</si>
  <si>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</si>
  <si>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</si>
  <si>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</si>
  <si>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</si>
  <si>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</si>
  <si>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</si>
  <si>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</si>
  <si>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</si>
  <si>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</si>
  <si>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</si>
  <si>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</si>
  <si>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</si>
  <si>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</si>
  <si>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</si>
  <si>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</si>
  <si>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</si>
  <si>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</si>
  <si>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</si>
  <si>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</si>
  <si>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</si>
  <si>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</si>
  <si>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</si>
  <si>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</si>
  <si>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</si>
  <si>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</si>
  <si>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</si>
  <si>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</si>
  <si>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</si>
  <si>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</si>
  <si>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</si>
  <si>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</si>
  <si>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</si>
  <si>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</si>
  <si>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</si>
  <si>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</si>
  <si>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</si>
  <si>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</si>
  <si>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</si>
  <si>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</si>
  <si>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</si>
  <si>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</si>
  <si>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</si>
  <si>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</si>
  <si>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</si>
  <si>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</si>
  <si>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</si>
  <si>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</si>
  <si>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</si>
  <si>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</si>
  <si>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</si>
  <si>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</si>
  <si>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</si>
  <si>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</si>
  <si>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</si>
  <si>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</si>
  <si>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</si>
  <si>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</si>
  <si>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</si>
  <si>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</si>
  <si>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</si>
  <si>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</si>
  <si>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</si>
  <si>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</si>
  <si>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</si>
  <si>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</si>
  <si>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</si>
  <si>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</si>
  <si>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</si>
  <si>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</si>
  <si>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</si>
  <si>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</si>
  <si>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</si>
  <si>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</si>
  <si>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</si>
  <si>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</si>
  <si>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</si>
  <si>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</si>
  <si>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</si>
  <si>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</si>
  <si>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</si>
  <si>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</si>
  <si>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</si>
  <si>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</si>
  <si>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</si>
  <si>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</si>
  <si>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</si>
  <si>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</si>
  <si>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</si>
  <si>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</si>
  <si>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</si>
  <si>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</si>
  <si>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</si>
  <si>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</si>
  <si>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</si>
  <si>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</si>
  <si>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</si>
  <si>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</si>
  <si>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</si>
  <si>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</si>
  <si>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</si>
  <si>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</si>
  <si>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</si>
  <si>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</si>
  <si>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</si>
  <si>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</si>
  <si>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</si>
  <si>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</si>
  <si>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</si>
  <si>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</si>
  <si>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</si>
  <si>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</si>
  <si>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</si>
  <si>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</si>
  <si>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</si>
  <si>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</si>
  <si>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</si>
  <si>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</si>
  <si>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</si>
  <si>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</si>
  <si>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</si>
  <si>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</si>
  <si>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</si>
  <si>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</si>
  <si>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</si>
  <si>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</si>
  <si>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</si>
  <si>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</si>
  <si>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</si>
  <si>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</si>
  <si>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</si>
  <si>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</si>
  <si>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</si>
  <si>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</si>
  <si>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</si>
  <si>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</si>
  <si>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</si>
  <si>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</si>
  <si>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</si>
  <si>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</si>
  <si>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</si>
  <si>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</si>
  <si>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</si>
  <si>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</si>
  <si>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</si>
  <si>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</si>
  <si>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</si>
  <si>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</si>
  <si>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</si>
  <si>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</si>
  <si>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</si>
  <si>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</si>
  <si>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</si>
  <si>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</si>
  <si>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</si>
  <si>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</si>
  <si>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</si>
  <si>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</si>
  <si>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</si>
  <si>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</si>
  <si>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</si>
  <si>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</si>
  <si>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</si>
  <si>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</si>
  <si>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</si>
  <si>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</si>
  <si>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</si>
  <si>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</si>
  <si>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</si>
  <si>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</si>
  <si>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</si>
  <si>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</si>
  <si>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</si>
  <si>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</si>
  <si>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</si>
  <si>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</si>
  <si>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</si>
  <si>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</si>
  <si>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</si>
  <si>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</si>
  <si>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</si>
  <si>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</si>
  <si>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</si>
  <si>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</si>
  <si>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</si>
  <si>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</si>
  <si>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</si>
  <si>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</si>
  <si>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</si>
  <si>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</si>
  <si>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</si>
  <si>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</si>
  <si>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</si>
  <si>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</si>
  <si>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</si>
  <si>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</si>
  <si>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</si>
  <si>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</si>
  <si>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</si>
  <si>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</si>
  <si>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</si>
  <si>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</si>
  <si>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</si>
  <si>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</si>
  <si>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</si>
  <si>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</si>
  <si>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</si>
  <si>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</si>
  <si>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</si>
  <si>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</si>
  <si>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</si>
  <si>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</si>
  <si>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</si>
  <si>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</si>
  <si>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</si>
  <si>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</si>
  <si>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</si>
  <si>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</si>
  <si>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</si>
  <si>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</si>
  <si>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</si>
  <si>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</si>
  <si>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</si>
  <si>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</si>
  <si>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</si>
  <si>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</si>
  <si>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</si>
  <si>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</si>
  <si>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</si>
  <si>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</si>
  <si>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</si>
  <si>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</si>
  <si>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</si>
  <si>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</si>
  <si>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</si>
  <si>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</si>
  <si>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</si>
  <si>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</si>
  <si>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</si>
  <si>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</si>
  <si>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</si>
  <si>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</si>
  <si>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</si>
  <si>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</si>
  <si>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</si>
  <si>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</si>
  <si>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</si>
  <si>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</si>
  <si>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</si>
  <si>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</si>
  <si>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</si>
  <si>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</si>
  <si>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</si>
  <si>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</si>
  <si>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</si>
  <si>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</si>
  <si>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</si>
  <si>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</si>
  <si>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</si>
  <si>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</si>
  <si>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</si>
  <si>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</si>
  <si>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</si>
  <si>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</si>
  <si>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</si>
  <si>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</si>
  <si>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</si>
  <si>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</si>
  <si>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</si>
  <si>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</si>
  <si>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</si>
  <si>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</si>
  <si>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</si>
  <si>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</si>
  <si>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</si>
  <si>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</si>
  <si>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</si>
  <si>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</si>
  <si>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</si>
  <si>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</si>
  <si>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</si>
  <si>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</si>
  <si>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</si>
  <si>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</si>
  <si>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</si>
  <si>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</si>
  <si>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</si>
  <si>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</si>
  <si>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</si>
  <si>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</si>
  <si>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</si>
  <si>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</si>
  <si>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</si>
  <si>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</si>
  <si>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</si>
  <si>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</si>
  <si>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</si>
  <si>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</si>
  <si>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</si>
  <si>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</si>
  <si>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</si>
  <si>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</si>
  <si>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</si>
  <si>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</si>
  <si>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</si>
  <si>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</si>
  <si>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</si>
  <si>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</si>
  <si>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</si>
  <si>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</si>
  <si>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</si>
  <si>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</si>
  <si>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</si>
  <si>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</si>
  <si>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</si>
  <si>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</si>
  <si>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</si>
  <si>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</si>
  <si>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</si>
  <si>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</si>
  <si>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</si>
  <si>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</si>
  <si>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</si>
  <si>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</si>
  <si>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</si>
  <si>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</si>
  <si>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</si>
  <si>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</si>
  <si>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</si>
  <si>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</si>
  <si>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</si>
  <si>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</si>
  <si>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</si>
  <si>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</si>
  <si>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</si>
  <si>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</si>
  <si>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</si>
  <si>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</si>
  <si>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</si>
  <si>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</si>
  <si>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</si>
  <si>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</si>
  <si>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</si>
  <si>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</si>
  <si>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</si>
  <si>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</si>
  <si>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</si>
  <si>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</si>
  <si>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</si>
  <si>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</si>
  <si>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</si>
  <si>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</si>
  <si>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</si>
  <si>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</si>
  <si>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</si>
  <si>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</si>
  <si>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</si>
  <si>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</si>
  <si>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</si>
  <si>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</si>
  <si>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</si>
  <si>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</si>
  <si>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</si>
  <si>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</si>
  <si>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</si>
  <si>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</si>
  <si>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</si>
  <si>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</si>
  <si>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</si>
  <si>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</si>
  <si>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</si>
  <si>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</si>
  <si>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</si>
  <si>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</si>
  <si>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</si>
  <si>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</si>
  <si>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</si>
  <si>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</si>
  <si>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</si>
  <si>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</si>
  <si>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</si>
  <si>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</si>
  <si>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</si>
  <si>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</si>
  <si>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</si>
  <si>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</si>
  <si>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</si>
  <si>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</si>
  <si>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</si>
  <si>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</si>
  <si>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</si>
  <si>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</si>
  <si>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</si>
  <si>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</si>
  <si>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</si>
  <si>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</si>
  <si>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</si>
  <si>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</si>
  <si>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</si>
  <si>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</si>
  <si>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</si>
  <si>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</si>
  <si>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</si>
  <si>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</si>
  <si>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</si>
  <si>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</si>
  <si>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</si>
  <si>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</si>
  <si>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</si>
  <si>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</si>
  <si>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</si>
  <si>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</si>
  <si>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</si>
  <si>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</si>
  <si>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</si>
  <si>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</si>
  <si>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</si>
  <si>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</si>
  <si>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</si>
  <si>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</si>
  <si>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</si>
  <si>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</si>
  <si>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</si>
  <si>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</si>
  <si>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</si>
  <si>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</si>
  <si>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</si>
  <si>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</si>
  <si>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</si>
  <si>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</si>
  <si>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</si>
  <si>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</si>
  <si>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</si>
  <si>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</si>
  <si>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</si>
  <si>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</si>
  <si>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</si>
  <si>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</si>
  <si>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</si>
  <si>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</si>
  <si>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</si>
  <si>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</si>
  <si>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</si>
  <si>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</si>
  <si>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</si>
  <si>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</si>
  <si>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</si>
  <si>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</si>
  <si>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</si>
  <si>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</si>
  <si>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</si>
  <si>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</si>
  <si>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</si>
  <si>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</si>
  <si>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</si>
  <si>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</si>
  <si>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</si>
  <si>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</si>
  <si>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</si>
  <si>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</si>
  <si>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</si>
  <si>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</si>
  <si>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</si>
  <si>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</si>
  <si>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</si>
  <si>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</si>
  <si>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</si>
  <si>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</si>
  <si>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</si>
  <si>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</si>
  <si>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</si>
  <si>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</si>
  <si>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</si>
  <si>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</si>
  <si>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</si>
  <si>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</si>
  <si>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</si>
  <si>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</si>
  <si>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</si>
  <si>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</si>
  <si>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</si>
  <si>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</si>
  <si>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</si>
  <si>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</si>
  <si>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</si>
  <si>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</si>
  <si>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</si>
  <si>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</si>
  <si>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</si>
  <si>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</si>
  <si>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</si>
  <si>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</si>
  <si>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</si>
  <si>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</si>
  <si>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</si>
  <si>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</si>
  <si>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</si>
  <si>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</si>
  <si>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</si>
  <si>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</si>
  <si>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</si>
  <si>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</si>
  <si>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</si>
  <si>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</si>
  <si>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</si>
  <si>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</si>
  <si>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</si>
  <si>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</si>
  <si>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</si>
  <si>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</si>
  <si>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</si>
  <si>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</si>
  <si>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</si>
  <si>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</si>
  <si>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</si>
  <si>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</si>
  <si>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</si>
  <si>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</si>
  <si>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</si>
  <si>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</si>
  <si>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</si>
  <si>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</si>
  <si>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</si>
  <si>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</si>
  <si>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</si>
  <si>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</si>
  <si>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</si>
  <si>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</si>
  <si>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</si>
  <si>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</si>
  <si>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</si>
  <si>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</si>
  <si>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</si>
  <si>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</si>
  <si>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</si>
  <si>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</si>
  <si>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</si>
  <si>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</si>
  <si>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</si>
  <si>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</si>
  <si>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</si>
  <si>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</si>
  <si>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</si>
  <si>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</si>
  <si>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</si>
  <si>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</si>
  <si>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</si>
  <si>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</si>
  <si>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</si>
  <si>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</si>
  <si>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</si>
  <si>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</si>
  <si>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</si>
  <si>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</si>
  <si>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</si>
  <si>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</si>
  <si>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</si>
  <si>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</si>
  <si>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</si>
  <si>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</si>
  <si>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</si>
  <si>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</si>
  <si>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</si>
  <si>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</si>
  <si>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</si>
  <si>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</si>
  <si>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</si>
  <si>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</si>
  <si>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</si>
  <si>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</si>
  <si>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</si>
  <si>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</si>
  <si>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</si>
  <si>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</si>
  <si>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</si>
  <si>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</si>
  <si>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</si>
  <si>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</si>
  <si>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</si>
  <si>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</si>
  <si>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</si>
  <si>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</si>
  <si>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</si>
  <si>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</si>
  <si>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</si>
  <si>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</si>
  <si>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</si>
  <si>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</si>
  <si>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</si>
  <si>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</si>
  <si>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</si>
  <si>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</si>
  <si>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</si>
  <si>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</si>
  <si>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</si>
  <si>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</si>
  <si>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</si>
  <si>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</si>
  <si>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</si>
  <si>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</si>
  <si>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</si>
  <si>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</si>
  <si>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</si>
  <si>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</si>
  <si>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</si>
  <si>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</si>
  <si>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</si>
  <si>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</si>
  <si>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</si>
  <si>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</si>
  <si>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</si>
  <si>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</si>
  <si>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</si>
  <si>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</si>
  <si>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</si>
  <si>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</si>
  <si>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</si>
  <si>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</si>
  <si>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</si>
  <si>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</si>
  <si>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</si>
  <si>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</si>
  <si>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</si>
  <si>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</si>
  <si>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</si>
  <si>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</si>
  <si>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</si>
  <si>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</si>
  <si>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</si>
  <si>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</si>
  <si>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</si>
  <si>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</si>
  <si>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</si>
  <si>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</si>
  <si>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</si>
  <si>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</si>
  <si>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Sheffield Platers Inc.</t>
  </si>
  <si>
    <t>9850 Waples St, San Diego, CA 92121</t>
  </si>
  <si>
    <t>Jennifer McCown</t>
  </si>
  <si>
    <t>jmccown@sheffieldplaters.com</t>
  </si>
  <si>
    <t>(858)546-8484 Ext 224</t>
  </si>
  <si>
    <t>Mark Watkins</t>
  </si>
  <si>
    <t>Vice President</t>
  </si>
  <si>
    <t>mwatkins@sheffieldplaters.com</t>
  </si>
  <si>
    <t>(858)546-8484 Ext 227</t>
  </si>
  <si>
    <t>RMI RMAP Approved refiner: Luna Smelter, Ltd. (CID003387)</t>
  </si>
  <si>
    <t xml:space="preserve">One smelter declares that it does business with very limited industrial mines situated in CAHRA’s. All customers operating in these areas are part of international listed companies with a very strong commitment to compliance. All those companies meet all requirements of the smelters due diligence and compliance process in line with LBMA, RJC and OECD guidelines. Their business in  CAHRA’s does not -in any way- finance armed groups, forced labour and other human rights abuses, or support corruption and money laundering. 									</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</si>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</sst>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mccown@sheffieldplater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watkins@sheffieldplater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9CC32D4-1A79-4931-98A3-1FDB47A398D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FAAB7F1-A581-4AB5-A92D-342BCAE6C0C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11" sqref="D11:J1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15798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15800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45093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34" t="s">
        <v>15804</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34" t="s">
        <v>15804</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488</v>
      </c>
      <c r="E46" s="327"/>
      <c r="F46" s="47"/>
      <c r="G46" s="334" t="s">
        <v>15805</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15806</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15806</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3C2D856-CE23-4402-895C-69F259BE4A82}"/>
    <hyperlink ref="D20" r:id="rId4" xr:uid="{E9951F3B-906D-4B27-9C95-68A86F53533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zoomScaleNormal="100" zoomScalePageLayoutView="55" workbookViewId="0">
      <selection activeCell="A47" sqref="A47:Q4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687</v>
      </c>
      <c r="B5" s="182" t="str">
        <f ca="1">IF(LEN(A5)=0,"",INDEX('Smelter Look-up'!$A:$A,MATCH($A5,'Smelter Look-up'!$E:$E,0)))</f>
        <v>Gold</v>
      </c>
      <c r="C5" s="186" t="str">
        <f ca="1">IF(LEN(A5)=0,"",INDEX('Smelter Look-up'!$C:$C,MATCH($A5,'Smelter Look-up'!$E:$E,0)))</f>
        <v>Asahi Refining Canada Ltd.</v>
      </c>
      <c r="D5" s="230"/>
      <c r="E5" s="182" t="str">
        <f ca="1">IF(ISERROR($V5),"",OFFSET('Smelter Look-up'!$D$4,$V5-4,0)&amp;"")</f>
        <v>CANADA</v>
      </c>
      <c r="F5" s="182" t="str">
        <f ca="1">IF(ISERROR($V5),"",OFFSET('Smelter Look-up'!$E$4,$V5-4,0))</f>
        <v>CID000924</v>
      </c>
      <c r="G5" s="182" t="str">
        <f ca="1">IF(C5=$X$4,IF(ISERROR($V5),"Enter smelter details","RMI"),IF(ISERROR($V5),"",OFFSET('Smelter Look-up'!$F$4,$V5-4,0)))</f>
        <v>RMI</v>
      </c>
      <c r="H5" s="183">
        <f ca="1">IF(ISERROR($V5),"",OFFSET('Smelter Look-up'!$G$4,$V5-4,0))</f>
        <v>0</v>
      </c>
      <c r="I5" s="184" t="str">
        <f ca="1">IF(ISERROR($V5),"",OFFSET('Smelter Look-up'!$H$4,$V5-4,0))</f>
        <v>Brampton</v>
      </c>
      <c r="J5" s="184" t="str">
        <f ca="1">IF(ISERROR($V5),"",OFFSET('Smelter Look-up'!$I$4,$V5-4,0))</f>
        <v>Ontario</v>
      </c>
      <c r="K5" s="224"/>
      <c r="L5" s="224"/>
      <c r="M5" s="224"/>
      <c r="N5" s="224"/>
      <c r="O5" s="224"/>
      <c r="P5" s="185"/>
      <c r="Q5" s="225"/>
      <c r="R5" s="182" t="str">
        <f ca="1">IF(ISERROR($V5),"",OFFSET('Smelter Look-up'!$C$4,$V5-4,0)&amp;"")</f>
        <v>Asahi Refining Canada Ltd.</v>
      </c>
      <c r="S5" s="181" t="str">
        <f t="shared" ref="S5" ca="1" si="0">IF(B5="","",IF(ISERROR(MATCH($E5,CL,0)),"Unknown",INDIRECT("'C'!$A$"&amp;MATCH($E5,CL,0)+1)))</f>
        <v>CA</v>
      </c>
      <c r="T5" s="181" t="str">
        <f ca="1">IF(B5="","",IF(ISERROR(MATCH($J5,SorP!$B$1:$B$6279,0)),"",INDIRECT("'SorP'!$A$"&amp;MATCH($S5&amp;$J5,SorP!C:C,0))))</f>
        <v>CA-ON</v>
      </c>
      <c r="U5" s="201"/>
      <c r="V5" s="226">
        <f ca="1">IF(C5="",NA(),IF(OR(C5="Smelter not listed",C5="Smelter not yet identified"),MATCH($B5&amp;$D5,'Smelter Look-up'!$J:$J,0),MATCH($B5&amp;$C5,'Smelter Look-up'!$J:$J,0)))</f>
        <v>30</v>
      </c>
      <c r="X5" s="227">
        <f t="shared" ref="X5" ca="1" si="1">IF(AND(C5="Smelter not listed",OR(LEN(D5)=0,LEN(E5)=0)),1,0)</f>
        <v>0</v>
      </c>
      <c r="AB5" s="228" t="str">
        <f t="shared" ref="AB5" ca="1" si="2">B5&amp;C5</f>
        <v>GoldAsahi Refining Canada Ltd.</v>
      </c>
    </row>
    <row r="6" spans="1:34" s="227" customFormat="1" ht="19.899999999999999" customHeight="1">
      <c r="A6" s="262" t="s">
        <v>677</v>
      </c>
      <c r="B6" s="182" t="str">
        <f ca="1">IF(LEN(A6)=0,"",INDEX('Smelter Look-up'!$A:$A,MATCH($A6,'Smelter Look-up'!$E:$E,0)))</f>
        <v>Gold</v>
      </c>
      <c r="C6" s="186" t="str">
        <f ca="1">IF(LEN(A6)=0,"",INDEX('Smelter Look-up'!$C:$C,MATCH($A6,'Smelter Look-up'!$E:$E,0)))</f>
        <v>Heraeus Metals Hong Kong Ltd.</v>
      </c>
      <c r="D6" s="230"/>
      <c r="E6" s="182" t="str">
        <f ca="1">IF(ISERROR($V6),"",OFFSET('Smelter Look-up'!$D$4,$V6-4,0)&amp;"")</f>
        <v>CHINA</v>
      </c>
      <c r="F6" s="182" t="str">
        <f ca="1">IF(ISERROR($V6),"",OFFSET('Smelter Look-up'!$E$4,$V6-4,0))</f>
        <v>CID000707</v>
      </c>
      <c r="G6" s="182" t="str">
        <f ca="1">IF(C6=$X$4,IF(ISERROR($V6),"Enter smelter details","RMI"),IF(ISERROR($V6),"",OFFSET('Smelter Look-up'!$F$4,$V6-4,0)))</f>
        <v>RMI</v>
      </c>
      <c r="H6" s="183">
        <f ca="1">IF(ISERROR($V6),"",OFFSET('Smelter Look-up'!$G$4,$V6-4,0))</f>
        <v>0</v>
      </c>
      <c r="I6" s="184" t="str">
        <f ca="1">IF(ISERROR($V6),"",OFFSET('Smelter Look-up'!$H$4,$V6-4,0))</f>
        <v>Fanling</v>
      </c>
      <c r="J6" s="184" t="str">
        <f ca="1">IF(ISERROR($V6),"",OFFSET('Smelter Look-up'!$I$4,$V6-4,0))</f>
        <v>Hong Kong SAR (see also separate country code entry under HK)</v>
      </c>
      <c r="K6" s="224"/>
      <c r="L6" s="224"/>
      <c r="M6" s="224"/>
      <c r="N6" s="224"/>
      <c r="O6" s="224"/>
      <c r="P6" s="185"/>
      <c r="Q6" s="225"/>
      <c r="R6" s="182" t="str">
        <f ca="1">IF(ISERROR($V6),"",OFFSET('Smelter Look-up'!$C$4,$V6-4,0)&amp;"")</f>
        <v>Heraeus Metals Hong Kong Ltd.</v>
      </c>
      <c r="S6" s="181" t="str">
        <f t="shared" ref="S6:S37" ca="1" si="3">IF(B6="","",IF(ISERROR(MATCH($E6,CL,0)),"Unknown",INDIRECT("'C'!$A$"&amp;MATCH($E6,CL,0)+1)))</f>
        <v>CN</v>
      </c>
      <c r="T6" s="181" t="str">
        <f ca="1">IF(B6="","",IF(ISERROR(MATCH($J6,SorP!$B$1:$B$6279,0)),"",INDIRECT("'SorP'!$A$"&amp;MATCH($S6&amp;$J6,SorP!C:C,0))))</f>
        <v>CN-HK</v>
      </c>
      <c r="U6" s="201"/>
      <c r="V6" s="226">
        <f ca="1">IF(C6="",NA(),IF(OR(C6="Smelter not listed",C6="Smelter not yet identified"),MATCH($B6&amp;$D6,'Smelter Look-up'!$J:$J,0),MATCH($B6&amp;$C6,'Smelter Look-up'!$J:$J,0)))</f>
        <v>107</v>
      </c>
      <c r="X6" s="227">
        <f t="shared" ref="X6:X37" ca="1" si="4">IF(AND(C6="Smelter not listed",OR(LEN(D6)=0,LEN(E6)=0)),1,0)</f>
        <v>0</v>
      </c>
      <c r="AB6" s="228" t="str">
        <f t="shared" ref="AB6:AB37" ca="1" si="5">B6&amp;C6</f>
        <v>GoldHeraeus Metals Hong Kong Ltd.</v>
      </c>
    </row>
    <row r="7" spans="1:34" s="227" customFormat="1" ht="19.899999999999999" customHeight="1">
      <c r="A7" s="262" t="s">
        <v>693</v>
      </c>
      <c r="B7" s="182" t="str">
        <f ca="1">IF(LEN(A7)=0,"",INDEX('Smelter Look-up'!$A:$A,MATCH($A7,'Smelter Look-up'!$E:$E,0)))</f>
        <v>Gold</v>
      </c>
      <c r="C7" s="186" t="str">
        <f ca="1">IF(LEN(A7)=0,"",INDEX('Smelter Look-up'!$C:$C,MATCH($A7,'Smelter Look-up'!$E:$E,0)))</f>
        <v>Kennecott Utah Copper LLC</v>
      </c>
      <c r="D7" s="230"/>
      <c r="E7" s="182" t="str">
        <f ca="1">IF(ISERROR($V7),"",OFFSET('Smelter Look-up'!$D$4,$V7-4,0)&amp;"")</f>
        <v>UNITED STATES OF AMERICA</v>
      </c>
      <c r="F7" s="182" t="str">
        <f ca="1">IF(ISERROR($V7),"",OFFSET('Smelter Look-up'!$E$4,$V7-4,0))</f>
        <v>CID000969</v>
      </c>
      <c r="G7" s="182" t="str">
        <f ca="1">IF(C7=$X$4,IF(ISERROR($V7),"Enter smelter details","RMI"),IF(ISERROR($V7),"",OFFSET('Smelter Look-up'!$F$4,$V7-4,0)))</f>
        <v>RMI</v>
      </c>
      <c r="H7" s="183">
        <f ca="1">IF(ISERROR($V7),"",OFFSET('Smelter Look-up'!$G$4,$V7-4,0))</f>
        <v>0</v>
      </c>
      <c r="I7" s="184" t="str">
        <f ca="1">IF(ISERROR($V7),"",OFFSET('Smelter Look-up'!$H$4,$V7-4,0))</f>
        <v>Magna</v>
      </c>
      <c r="J7" s="184" t="str">
        <f ca="1">IF(ISERROR($V7),"",OFFSET('Smelter Look-up'!$I$4,$V7-4,0))</f>
        <v>Utah</v>
      </c>
      <c r="K7" s="224"/>
      <c r="L7" s="224"/>
      <c r="M7" s="224"/>
      <c r="N7" s="224"/>
      <c r="O7" s="224"/>
      <c r="P7" s="185"/>
      <c r="Q7" s="225"/>
      <c r="R7" s="182" t="str">
        <f ca="1">IF(ISERROR($V7),"",OFFSET('Smelter Look-up'!$C$4,$V7-4,0)&amp;"")</f>
        <v>Kennecott Utah Copper LLC</v>
      </c>
      <c r="S7" s="181" t="str">
        <f t="shared" ca="1" si="3"/>
        <v>US</v>
      </c>
      <c r="T7" s="181" t="str">
        <f ca="1">IF(B7="","",IF(ISERROR(MATCH($J7,SorP!$B$1:$B$6279,0)),"",INDIRECT("'SorP'!$A$"&amp;MATCH($S7&amp;$J7,SorP!C:C,0))))</f>
        <v>US-UT</v>
      </c>
      <c r="U7" s="201"/>
      <c r="V7" s="226">
        <f ca="1">IF(C7="",NA(),IF(OR(C7="Smelter not listed",C7="Smelter not yet identified"),MATCH($B7&amp;$D7,'Smelter Look-up'!$J:$J,0),MATCH($B7&amp;$C7,'Smelter Look-up'!$J:$J,0)))</f>
        <v>137</v>
      </c>
      <c r="X7" s="227">
        <f t="shared" ca="1" si="4"/>
        <v>0</v>
      </c>
      <c r="AB7" s="228" t="str">
        <f t="shared" ca="1" si="5"/>
        <v>GoldKennecott Utah Copper LLC</v>
      </c>
    </row>
    <row r="8" spans="1:34" s="227" customFormat="1" ht="19.899999999999999" customHeight="1">
      <c r="A8" s="262" t="s">
        <v>706</v>
      </c>
      <c r="B8" s="182" t="str">
        <f ca="1">IF(LEN(A8)=0,"",INDEX('Smelter Look-up'!$A:$A,MATCH($A8,'Smelter Look-up'!$E:$E,0)))</f>
        <v>Gold</v>
      </c>
      <c r="C8" s="186" t="str">
        <f ca="1">IF(LEN(A8)=0,"",INDEX('Smelter Look-up'!$C:$C,MATCH($A8,'Smelter Look-up'!$E:$E,0)))</f>
        <v>Metalor USA Refining Corporation</v>
      </c>
      <c r="D8" s="230"/>
      <c r="E8" s="182" t="str">
        <f ca="1">IF(ISERROR($V8),"",OFFSET('Smelter Look-up'!$D$4,$V8-4,0)&amp;"")</f>
        <v>UNITED STATES OF AMERICA</v>
      </c>
      <c r="F8" s="182" t="str">
        <f ca="1">IF(ISERROR($V8),"",OFFSET('Smelter Look-up'!$E$4,$V8-4,0))</f>
        <v>CID001157</v>
      </c>
      <c r="G8" s="182" t="str">
        <f ca="1">IF(C8=$X$4,IF(ISERROR($V8),"Enter smelter details","RMI"),IF(ISERROR($V8),"",OFFSET('Smelter Look-up'!$F$4,$V8-4,0)))</f>
        <v>RMI</v>
      </c>
      <c r="H8" s="183">
        <f ca="1">IF(ISERROR($V8),"",OFFSET('Smelter Look-up'!$G$4,$V8-4,0))</f>
        <v>0</v>
      </c>
      <c r="I8" s="184" t="str">
        <f ca="1">IF(ISERROR($V8),"",OFFSET('Smelter Look-up'!$H$4,$V8-4,0))</f>
        <v>North Attleboro</v>
      </c>
      <c r="J8" s="184" t="str">
        <f ca="1">IF(ISERROR($V8),"",OFFSET('Smelter Look-up'!$I$4,$V8-4,0))</f>
        <v>Massachusetts</v>
      </c>
      <c r="K8" s="224"/>
      <c r="L8" s="224"/>
      <c r="M8" s="224"/>
      <c r="N8" s="224"/>
      <c r="O8" s="224"/>
      <c r="P8" s="185"/>
      <c r="Q8" s="225"/>
      <c r="R8" s="182" t="str">
        <f ca="1">IF(ISERROR($V8),"",OFFSET('Smelter Look-up'!$C$4,$V8-4,0)&amp;"")</f>
        <v>Metalor USA Refining Corporation</v>
      </c>
      <c r="S8" s="181" t="str">
        <f t="shared" ca="1" si="3"/>
        <v>US</v>
      </c>
      <c r="T8" s="181" t="str">
        <f ca="1">IF(B8="","",IF(ISERROR(MATCH($J8,SorP!$B$1:$B$6279,0)),"",INDIRECT("'SorP'!$A$"&amp;MATCH($S8&amp;$J8,SorP!C:C,0))))</f>
        <v>US-MA</v>
      </c>
      <c r="U8" s="201"/>
      <c r="V8" s="226">
        <f ca="1">IF(C8="",NA(),IF(OR(C8="Smelter not listed",C8="Smelter not yet identified"),MATCH($B8&amp;$D8,'Smelter Look-up'!$J:$J,0),MATCH($B8&amp;$C8,'Smelter Look-up'!$J:$J,0)))</f>
        <v>176</v>
      </c>
      <c r="X8" s="227">
        <f t="shared" ca="1" si="4"/>
        <v>0</v>
      </c>
      <c r="AB8" s="228" t="str">
        <f t="shared" ca="1" si="5"/>
        <v>GoldMetalor USA Refining Corporation</v>
      </c>
    </row>
    <row r="9" spans="1:34" s="227" customFormat="1" ht="19.899999999999999" customHeight="1">
      <c r="A9" s="262" t="s">
        <v>707</v>
      </c>
      <c r="B9" s="182" t="str">
        <f ca="1">IF(LEN(A9)=0,"",INDEX('Smelter Look-up'!$A:$A,MATCH($A9,'Smelter Look-up'!$E:$E,0)))</f>
        <v>Gold</v>
      </c>
      <c r="C9" s="186" t="str">
        <f ca="1">IF(LEN(A9)=0,"",INDEX('Smelter Look-up'!$C:$C,MATCH($A9,'Smelter Look-up'!$E:$E,0)))</f>
        <v>Metalurgica Met-Mex Penoles S.A. De C.V.</v>
      </c>
      <c r="D9" s="230"/>
      <c r="E9" s="182" t="str">
        <f ca="1">IF(ISERROR($V9),"",OFFSET('Smelter Look-up'!$D$4,$V9-4,0)&amp;"")</f>
        <v>MEXICO</v>
      </c>
      <c r="F9" s="182" t="str">
        <f ca="1">IF(ISERROR($V9),"",OFFSET('Smelter Look-up'!$E$4,$V9-4,0))</f>
        <v>CID001161</v>
      </c>
      <c r="G9" s="182" t="str">
        <f ca="1">IF(C9=$X$4,IF(ISERROR($V9),"Enter smelter details","RMI"),IF(ISERROR($V9),"",OFFSET('Smelter Look-up'!$F$4,$V9-4,0)))</f>
        <v>RMI</v>
      </c>
      <c r="H9" s="183">
        <f ca="1">IF(ISERROR($V9),"",OFFSET('Smelter Look-up'!$G$4,$V9-4,0))</f>
        <v>0</v>
      </c>
      <c r="I9" s="184" t="str">
        <f ca="1">IF(ISERROR($V9),"",OFFSET('Smelter Look-up'!$H$4,$V9-4,0))</f>
        <v>Torreon</v>
      </c>
      <c r="J9" s="184" t="str">
        <f ca="1">IF(ISERROR($V9),"",OFFSET('Smelter Look-up'!$I$4,$V9-4,0))</f>
        <v>Coahuila de Zaragoza</v>
      </c>
      <c r="K9" s="224"/>
      <c r="L9" s="224"/>
      <c r="M9" s="224"/>
      <c r="N9" s="224"/>
      <c r="O9" s="224"/>
      <c r="P9" s="185"/>
      <c r="Q9" s="225"/>
      <c r="R9" s="182" t="str">
        <f ca="1">IF(ISERROR($V9),"",OFFSET('Smelter Look-up'!$C$4,$V9-4,0)&amp;"")</f>
        <v>Metalurgica Met-Mex Penoles S.A. De C.V.</v>
      </c>
      <c r="S9" s="181" t="str">
        <f t="shared" ca="1" si="3"/>
        <v>MX</v>
      </c>
      <c r="T9" s="181" t="str">
        <f ca="1">IF(B9="","",IF(ISERROR(MATCH($J9,SorP!$B$1:$B$6279,0)),"",INDIRECT("'SorP'!$A$"&amp;MATCH($S9&amp;$J9,SorP!C:C,0))))</f>
        <v>MX-COA</v>
      </c>
      <c r="U9" s="201"/>
      <c r="V9" s="226">
        <f ca="1">IF(C9="",NA(),IF(OR(C9="Smelter not listed",C9="Smelter not yet identified"),MATCH($B9&amp;$D9,'Smelter Look-up'!$J:$J,0),MATCH($B9&amp;$C9,'Smelter Look-up'!$J:$J,0)))</f>
        <v>177</v>
      </c>
      <c r="X9" s="227">
        <f t="shared" ca="1" si="4"/>
        <v>0</v>
      </c>
      <c r="AB9" s="228" t="str">
        <f t="shared" ca="1" si="5"/>
        <v>GoldMetalurgica Met-Mex Penoles S.A. De C.V.</v>
      </c>
    </row>
    <row r="10" spans="1:34" s="227" customFormat="1" ht="19.899999999999999" customHeight="1">
      <c r="A10" s="262" t="s">
        <v>722</v>
      </c>
      <c r="B10" s="182" t="str">
        <f ca="1">IF(LEN(A10)=0,"",INDEX('Smelter Look-up'!$A:$A,MATCH($A10,'Smelter Look-up'!$E:$E,0)))</f>
        <v>Gold</v>
      </c>
      <c r="C10" s="186" t="str">
        <f ca="1">IF(LEN(A10)=0,"",INDEX('Smelter Look-up'!$C:$C,MATCH($A10,'Smelter Look-up'!$E:$E,0)))</f>
        <v>Royal Canadian Mint</v>
      </c>
      <c r="D10" s="230"/>
      <c r="E10" s="182" t="str">
        <f ca="1">IF(ISERROR($V10),"",OFFSET('Smelter Look-up'!$D$4,$V10-4,0)&amp;"")</f>
        <v>CANADA</v>
      </c>
      <c r="F10" s="182" t="str">
        <f ca="1">IF(ISERROR($V10),"",OFFSET('Smelter Look-up'!$E$4,$V10-4,0))</f>
        <v>CID001534</v>
      </c>
      <c r="G10" s="182" t="str">
        <f ca="1">IF(C10=$X$4,IF(ISERROR($V10),"Enter smelter details","RMI"),IF(ISERROR($V10),"",OFFSET('Smelter Look-up'!$F$4,$V10-4,0)))</f>
        <v>RMI</v>
      </c>
      <c r="H10" s="183">
        <f ca="1">IF(ISERROR($V10),"",OFFSET('Smelter Look-up'!$G$4,$V10-4,0))</f>
        <v>0</v>
      </c>
      <c r="I10" s="184" t="str">
        <f ca="1">IF(ISERROR($V10),"",OFFSET('Smelter Look-up'!$H$4,$V10-4,0))</f>
        <v>Ottawa</v>
      </c>
      <c r="J10" s="184" t="str">
        <f ca="1">IF(ISERROR($V10),"",OFFSET('Smelter Look-up'!$I$4,$V10-4,0))</f>
        <v>Ontario</v>
      </c>
      <c r="K10" s="224"/>
      <c r="L10" s="224"/>
      <c r="M10" s="224"/>
      <c r="N10" s="224"/>
      <c r="O10" s="224"/>
      <c r="P10" s="185"/>
      <c r="Q10" s="225"/>
      <c r="R10" s="182" t="str">
        <f ca="1">IF(ISERROR($V10),"",OFFSET('Smelter Look-up'!$C$4,$V10-4,0)&amp;"")</f>
        <v>Royal Canadian Mint</v>
      </c>
      <c r="S10" s="181" t="str">
        <f t="shared" ca="1" si="3"/>
        <v>CA</v>
      </c>
      <c r="T10" s="181" t="str">
        <f ca="1">IF(B10="","",IF(ISERROR(MATCH($J10,SorP!$B$1:$B$6279,0)),"",INDIRECT("'SorP'!$A$"&amp;MATCH($S10&amp;$J10,SorP!C:C,0))))</f>
        <v>CA-ON</v>
      </c>
      <c r="U10" s="201"/>
      <c r="V10" s="226">
        <f ca="1">IF(C10="",NA(),IF(OR(C10="Smelter not listed",C10="Smelter not yet identified"),MATCH($B10&amp;$D10,'Smelter Look-up'!$J:$J,0),MATCH($B10&amp;$C10,'Smelter Look-up'!$J:$J,0)))</f>
        <v>220</v>
      </c>
      <c r="X10" s="227">
        <f t="shared" ca="1" si="4"/>
        <v>0</v>
      </c>
      <c r="AB10" s="228" t="str">
        <f t="shared" ca="1" si="5"/>
        <v>GoldRoyal Canadian Mint</v>
      </c>
    </row>
    <row r="11" spans="1:34" s="227" customFormat="1" ht="19.899999999999999" customHeight="1">
      <c r="A11" s="262" t="s">
        <v>763</v>
      </c>
      <c r="B11" s="182" t="str">
        <f ca="1">IF(LEN(A11)=0,"",INDEX('Smelter Look-up'!$A:$A,MATCH($A11,'Smelter Look-up'!$E:$E,0)))</f>
        <v>Tin</v>
      </c>
      <c r="C11" s="186" t="str">
        <f ca="1">IF(LEN(A11)=0,"",INDEX('Smelter Look-up'!$C:$C,MATCH($A11,'Smelter Look-up'!$E:$E,0)))</f>
        <v>Alpha</v>
      </c>
      <c r="D11" s="230"/>
      <c r="E11" s="182" t="str">
        <f ca="1">IF(ISERROR($V11),"",OFFSET('Smelter Look-up'!$D$4,$V11-4,0)&amp;"")</f>
        <v>UNITED STATES OF AMERICA</v>
      </c>
      <c r="F11" s="182" t="str">
        <f ca="1">IF(ISERROR($V11),"",OFFSET('Smelter Look-up'!$E$4,$V11-4,0))</f>
        <v>CID000292</v>
      </c>
      <c r="G11" s="182" t="str">
        <f ca="1">IF(C11=$X$4,IF(ISERROR($V11),"Enter smelter details","RMI"),IF(ISERROR($V11),"",OFFSET('Smelter Look-up'!$F$4,$V11-4,0)))</f>
        <v>RMI</v>
      </c>
      <c r="H11" s="183">
        <f ca="1">IF(ISERROR($V11),"",OFFSET('Smelter Look-up'!$G$4,$V11-4,0))</f>
        <v>0</v>
      </c>
      <c r="I11" s="184" t="str">
        <f ca="1">IF(ISERROR($V11),"",OFFSET('Smelter Look-up'!$H$4,$V11-4,0))</f>
        <v>Altoona</v>
      </c>
      <c r="J11" s="184" t="str">
        <f ca="1">IF(ISERROR($V11),"",OFFSET('Smelter Look-up'!$I$4,$V11-4,0))</f>
        <v>Pennsylvania</v>
      </c>
      <c r="K11" s="224"/>
      <c r="L11" s="224"/>
      <c r="M11" s="224"/>
      <c r="N11" s="224"/>
      <c r="O11" s="224"/>
      <c r="P11" s="185"/>
      <c r="Q11" s="225"/>
      <c r="R11" s="182" t="str">
        <f ca="1">IF(ISERROR($V11),"",OFFSET('Smelter Look-up'!$C$4,$V11-4,0)&amp;"")</f>
        <v>Alpha</v>
      </c>
      <c r="S11" s="181" t="str">
        <f t="shared" ca="1" si="3"/>
        <v>US</v>
      </c>
      <c r="T11" s="181" t="str">
        <f ca="1">IF(B11="","",IF(ISERROR(MATCH($J11,SorP!$B$1:$B$6279,0)),"",INDIRECT("'SorP'!$A$"&amp;MATCH($S11&amp;$J11,SorP!C:C,0))))</f>
        <v>US-PA</v>
      </c>
      <c r="U11" s="201"/>
      <c r="V11" s="226">
        <f ca="1">IF(C11="",NA(),IF(OR(C11="Smelter not listed",C11="Smelter not yet identified"),MATCH($B11&amp;$D11,'Smelter Look-up'!$J:$J,0),MATCH($B11&amp;$C11,'Smelter Look-up'!$J:$J,0)))</f>
        <v>389</v>
      </c>
      <c r="X11" s="227">
        <f t="shared" ca="1" si="4"/>
        <v>0</v>
      </c>
      <c r="AB11" s="228" t="str">
        <f t="shared" ca="1" si="5"/>
        <v>TinAlpha</v>
      </c>
    </row>
    <row r="12" spans="1:34" s="227" customFormat="1" ht="19.899999999999999" customHeight="1">
      <c r="A12" s="262" t="s">
        <v>2278</v>
      </c>
      <c r="B12" s="182" t="str">
        <f ca="1">IF(LEN(A12)=0,"",INDEX('Smelter Look-up'!$A:$A,MATCH($A12,'Smelter Look-up'!$E:$E,0)))</f>
        <v>Tin</v>
      </c>
      <c r="C12" s="186" t="str">
        <f ca="1">IF(LEN(A12)=0,"",INDEX('Smelter Look-up'!$C:$C,MATCH($A12,'Smelter Look-up'!$E:$E,0)))</f>
        <v>Chenzhou Yunxiang Mining and Metallurgy Co., Ltd.</v>
      </c>
      <c r="D12" s="230"/>
      <c r="E12" s="182" t="str">
        <f ca="1">IF(ISERROR($V12),"",OFFSET('Smelter Look-up'!$D$4,$V12-4,0)&amp;"")</f>
        <v>CHINA</v>
      </c>
      <c r="F12" s="182" t="str">
        <f ca="1">IF(ISERROR($V12),"",OFFSET('Smelter Look-up'!$E$4,$V12-4,0))</f>
        <v>CID000228</v>
      </c>
      <c r="G12" s="182" t="str">
        <f ca="1">IF(C12=$X$4,IF(ISERROR($V12),"Enter smelter details","RMI"),IF(ISERROR($V12),"",OFFSET('Smelter Look-up'!$F$4,$V12-4,0)))</f>
        <v>RMI</v>
      </c>
      <c r="H12" s="183">
        <f ca="1">IF(ISERROR($V12),"",OFFSET('Smelter Look-up'!$G$4,$V12-4,0))</f>
        <v>0</v>
      </c>
      <c r="I12" s="184" t="str">
        <f ca="1">IF(ISERROR($V12),"",OFFSET('Smelter Look-up'!$H$4,$V12-4,0))</f>
        <v>Chenzhou</v>
      </c>
      <c r="J12" s="184" t="str">
        <f ca="1">IF(ISERROR($V12),"",OFFSET('Smelter Look-up'!$I$4,$V12-4,0))</f>
        <v>Hunan Sheng</v>
      </c>
      <c r="K12" s="224"/>
      <c r="L12" s="224"/>
      <c r="M12" s="224"/>
      <c r="N12" s="224"/>
      <c r="O12" s="224"/>
      <c r="P12" s="185"/>
      <c r="Q12" s="225"/>
      <c r="R12" s="182" t="str">
        <f ca="1">IF(ISERROR($V12),"",OFFSET('Smelter Look-up'!$C$4,$V12-4,0)&amp;"")</f>
        <v>Chenzhou Yunxiang Mining and Metallurgy Co., Ltd.</v>
      </c>
      <c r="S12" s="181" t="str">
        <f t="shared" ca="1" si="3"/>
        <v>CN</v>
      </c>
      <c r="T12" s="181" t="str">
        <f ca="1">IF(B12="","",IF(ISERROR(MATCH($J12,SorP!$B$1:$B$6279,0)),"",INDIRECT("'SorP'!$A$"&amp;MATCH($S12&amp;$J12,SorP!C:C,0))))</f>
        <v>CN-HN</v>
      </c>
      <c r="U12" s="201"/>
      <c r="V12" s="226">
        <f ca="1">IF(C12="",NA(),IF(OR(C12="Smelter not listed",C12="Smelter not yet identified"),MATCH($B12&amp;$D12,'Smelter Look-up'!$J:$J,0),MATCH($B12&amp;$C12,'Smelter Look-up'!$J:$J,0)))</f>
        <v>400</v>
      </c>
      <c r="X12" s="227">
        <f t="shared" ca="1" si="4"/>
        <v>0</v>
      </c>
      <c r="AB12" s="228" t="str">
        <f t="shared" ca="1" si="5"/>
        <v>TinChenzhou Yunxiang Mining and Metallurgy Co., Ltd.</v>
      </c>
    </row>
    <row r="13" spans="1:34" s="227" customFormat="1" ht="19.899999999999999" customHeight="1">
      <c r="A13" s="262" t="s">
        <v>770</v>
      </c>
      <c r="B13" s="182" t="str">
        <f ca="1">IF(LEN(A13)=0,"",INDEX('Smelter Look-up'!$A:$A,MATCH($A13,'Smelter Look-up'!$E:$E,0)))</f>
        <v>Tin</v>
      </c>
      <c r="C13" s="186" t="str">
        <f ca="1">IF(LEN(A13)=0,"",INDEX('Smelter Look-up'!$C:$C,MATCH($A13,'Smelter Look-up'!$E:$E,0)))</f>
        <v>China Tin Group Co., Ltd.</v>
      </c>
      <c r="D13" s="230"/>
      <c r="E13" s="182" t="str">
        <f ca="1">IF(ISERROR($V13),"",OFFSET('Smelter Look-up'!$D$4,$V13-4,0)&amp;"")</f>
        <v>CHINA</v>
      </c>
      <c r="F13" s="182" t="str">
        <f ca="1">IF(ISERROR($V13),"",OFFSET('Smelter Look-up'!$E$4,$V13-4,0))</f>
        <v>CID001070</v>
      </c>
      <c r="G13" s="182" t="str">
        <f ca="1">IF(C13=$X$4,IF(ISERROR($V13),"Enter smelter details","RMI"),IF(ISERROR($V13),"",OFFSET('Smelter Look-up'!$F$4,$V13-4,0)))</f>
        <v>RMI</v>
      </c>
      <c r="H13" s="183">
        <f ca="1">IF(ISERROR($V13),"",OFFSET('Smelter Look-up'!$G$4,$V13-4,0))</f>
        <v>0</v>
      </c>
      <c r="I13" s="184" t="str">
        <f ca="1">IF(ISERROR($V13),"",OFFSET('Smelter Look-up'!$H$4,$V13-4,0))</f>
        <v>Laibin</v>
      </c>
      <c r="J13" s="184" t="str">
        <f ca="1">IF(ISERROR($V13),"",OFFSET('Smelter Look-up'!$I$4,$V13-4,0))</f>
        <v>Guangxi Zhuangzu Zizhiqu</v>
      </c>
      <c r="K13" s="224"/>
      <c r="L13" s="224"/>
      <c r="M13" s="224"/>
      <c r="N13" s="224"/>
      <c r="O13" s="224"/>
      <c r="P13" s="185"/>
      <c r="Q13" s="225"/>
      <c r="R13" s="182" t="str">
        <f ca="1">IF(ISERROR($V13),"",OFFSET('Smelter Look-up'!$C$4,$V13-4,0)&amp;"")</f>
        <v>China Tin Group Co., Ltd.</v>
      </c>
      <c r="S13" s="181" t="str">
        <f t="shared" ca="1" si="3"/>
        <v>CN</v>
      </c>
      <c r="T13" s="181" t="str">
        <f ca="1">IF(B13="","",IF(ISERROR(MATCH($J13,SorP!$B$1:$B$6279,0)),"",INDIRECT("'SorP'!$A$"&amp;MATCH($S13&amp;$J13,SorP!C:C,0))))</f>
        <v>CN-GX</v>
      </c>
      <c r="U13" s="201"/>
      <c r="V13" s="226">
        <f ca="1">IF(C13="",NA(),IF(OR(C13="Smelter not listed",C13="Smelter not yet identified"),MATCH($B13&amp;$D13,'Smelter Look-up'!$J:$J,0),MATCH($B13&amp;$C13,'Smelter Look-up'!$J:$J,0)))</f>
        <v>403</v>
      </c>
      <c r="X13" s="227">
        <f t="shared" ca="1" si="4"/>
        <v>0</v>
      </c>
      <c r="AB13" s="228" t="str">
        <f t="shared" ca="1" si="5"/>
        <v>TinChina Tin Group Co., Ltd.</v>
      </c>
    </row>
    <row r="14" spans="1:34" s="227" customFormat="1" ht="19.899999999999999" customHeight="1">
      <c r="A14" s="262" t="s">
        <v>1405</v>
      </c>
      <c r="B14" s="182" t="str">
        <f ca="1">IF(LEN(A14)=0,"",INDEX('Smelter Look-up'!$A:$A,MATCH($A14,'Smelter Look-up'!$E:$E,0)))</f>
        <v>Tin</v>
      </c>
      <c r="C14" s="186" t="str">
        <f ca="1">IF(LEN(A14)=0,"",INDEX('Smelter Look-up'!$C:$C,MATCH($A14,'Smelter Look-up'!$E:$E,0)))</f>
        <v>Dowa</v>
      </c>
      <c r="D14" s="230"/>
      <c r="E14" s="182" t="str">
        <f ca="1">IF(ISERROR($V14),"",OFFSET('Smelter Look-up'!$D$4,$V14-4,0)&amp;"")</f>
        <v>JAPAN</v>
      </c>
      <c r="F14" s="182" t="str">
        <f ca="1">IF(ISERROR($V14),"",OFFSET('Smelter Look-up'!$E$4,$V14-4,0))</f>
        <v>CID000402</v>
      </c>
      <c r="G14" s="182" t="str">
        <f ca="1">IF(C14=$X$4,IF(ISERROR($V14),"Enter smelter details","RMI"),IF(ISERROR($V14),"",OFFSET('Smelter Look-up'!$F$4,$V14-4,0)))</f>
        <v>RMI</v>
      </c>
      <c r="H14" s="183">
        <f ca="1">IF(ISERROR($V14),"",OFFSET('Smelter Look-up'!$G$4,$V14-4,0))</f>
        <v>0</v>
      </c>
      <c r="I14" s="184" t="str">
        <f ca="1">IF(ISERROR($V14),"",OFFSET('Smelter Look-up'!$H$4,$V14-4,0))</f>
        <v>Kosaka</v>
      </c>
      <c r="J14" s="184" t="str">
        <f ca="1">IF(ISERROR($V14),"",OFFSET('Smelter Look-up'!$I$4,$V14-4,0))</f>
        <v>Akita</v>
      </c>
      <c r="K14" s="224"/>
      <c r="L14" s="224"/>
      <c r="M14" s="224"/>
      <c r="N14" s="224"/>
      <c r="O14" s="224"/>
      <c r="P14" s="185"/>
      <c r="Q14" s="225"/>
      <c r="R14" s="182" t="str">
        <f ca="1">IF(ISERROR($V14),"",OFFSET('Smelter Look-up'!$C$4,$V14-4,0)&amp;"")</f>
        <v>Dowa</v>
      </c>
      <c r="S14" s="181" t="str">
        <f t="shared" ca="1" si="3"/>
        <v>JP</v>
      </c>
      <c r="T14" s="181" t="str">
        <f ca="1">IF(B14="","",IF(ISERROR(MATCH($J14,SorP!$B$1:$B$6279,0)),"",INDIRECT("'SorP'!$A$"&amp;MATCH($S14&amp;$J14,SorP!C:C,0))))</f>
        <v>JP-05</v>
      </c>
      <c r="U14" s="201"/>
      <c r="V14" s="226">
        <f ca="1">IF(C14="",NA(),IF(OR(C14="Smelter not listed",C14="Smelter not yet identified"),MATCH($B14&amp;$D14,'Smelter Look-up'!$J:$J,0),MATCH($B14&amp;$C14,'Smelter Look-up'!$J:$J,0)))</f>
        <v>417</v>
      </c>
      <c r="X14" s="227">
        <f t="shared" ca="1" si="4"/>
        <v>0</v>
      </c>
      <c r="AB14" s="228" t="str">
        <f t="shared" ca="1" si="5"/>
        <v>TinDowa</v>
      </c>
    </row>
    <row r="15" spans="1:34" s="227" customFormat="1" ht="19.899999999999999" customHeight="1">
      <c r="A15" s="262" t="s">
        <v>764</v>
      </c>
      <c r="B15" s="182" t="str">
        <f ca="1">IF(LEN(A15)=0,"",INDEX('Smelter Look-up'!$A:$A,MATCH($A15,'Smelter Look-up'!$E:$E,0)))</f>
        <v>Tin</v>
      </c>
      <c r="C15" s="186" t="str">
        <f ca="1">IF(LEN(A15)=0,"",INDEX('Smelter Look-up'!$C:$C,MATCH($A15,'Smelter Look-up'!$E:$E,0)))</f>
        <v>EM Vinto</v>
      </c>
      <c r="D15" s="230"/>
      <c r="E15" s="182" t="str">
        <f ca="1">IF(ISERROR($V15),"",OFFSET('Smelter Look-up'!$D$4,$V15-4,0)&amp;"")</f>
        <v>BOLIVIA (PLURINATIONAL STATE OF)</v>
      </c>
      <c r="F15" s="182" t="str">
        <f ca="1">IF(ISERROR($V15),"",OFFSET('Smelter Look-up'!$E$4,$V15-4,0))</f>
        <v>CID000438</v>
      </c>
      <c r="G15" s="182" t="str">
        <f ca="1">IF(C15=$X$4,IF(ISERROR($V15),"Enter smelter details","RMI"),IF(ISERROR($V15),"",OFFSET('Smelter Look-up'!$F$4,$V15-4,0)))</f>
        <v>RMI</v>
      </c>
      <c r="H15" s="183">
        <f ca="1">IF(ISERROR($V15),"",OFFSET('Smelter Look-up'!$G$4,$V15-4,0))</f>
        <v>0</v>
      </c>
      <c r="I15" s="184" t="str">
        <f ca="1">IF(ISERROR($V15),"",OFFSET('Smelter Look-up'!$H$4,$V15-4,0))</f>
        <v>Oruro</v>
      </c>
      <c r="J15" s="184" t="str">
        <f ca="1">IF(ISERROR($V15),"",OFFSET('Smelter Look-up'!$I$4,$V15-4,0))</f>
        <v>Oruro</v>
      </c>
      <c r="K15" s="224"/>
      <c r="L15" s="224"/>
      <c r="M15" s="224"/>
      <c r="N15" s="224"/>
      <c r="O15" s="224"/>
      <c r="P15" s="185"/>
      <c r="Q15" s="225"/>
      <c r="R15" s="182" t="str">
        <f ca="1">IF(ISERROR($V15),"",OFFSET('Smelter Look-up'!$C$4,$V15-4,0)&amp;"")</f>
        <v>EM Vinto</v>
      </c>
      <c r="S15" s="181" t="str">
        <f t="shared" ca="1" si="3"/>
        <v>BO</v>
      </c>
      <c r="T15" s="181" t="str">
        <f ca="1">IF(B15="","",IF(ISERROR(MATCH($J15,SorP!$B$1:$B$6279,0)),"",INDIRECT("'SorP'!$A$"&amp;MATCH($S15&amp;$J15,SorP!C:C,0))))</f>
        <v>BO-O</v>
      </c>
      <c r="U15" s="201"/>
      <c r="V15" s="226">
        <f ca="1">IF(C15="",NA(),IF(OR(C15="Smelter not listed",C15="Smelter not yet identified"),MATCH($B15&amp;$D15,'Smelter Look-up'!$J:$J,0),MATCH($B15&amp;$C15,'Smelter Look-up'!$J:$J,0)))</f>
        <v>421</v>
      </c>
      <c r="X15" s="227">
        <f t="shared" ca="1" si="4"/>
        <v>0</v>
      </c>
      <c r="AB15" s="228" t="str">
        <f t="shared" ca="1" si="5"/>
        <v>TinEM Vinto</v>
      </c>
    </row>
    <row r="16" spans="1:34" s="227" customFormat="1" ht="19.899999999999999" customHeight="1">
      <c r="A16" s="262" t="s">
        <v>766</v>
      </c>
      <c r="B16" s="182" t="str">
        <f ca="1">IF(LEN(A16)=0,"",INDEX('Smelter Look-up'!$A:$A,MATCH($A16,'Smelter Look-up'!$E:$E,0)))</f>
        <v>Tin</v>
      </c>
      <c r="C16" s="186" t="str">
        <f ca="1">IF(LEN(A16)=0,"",INDEX('Smelter Look-up'!$C:$C,MATCH($A16,'Smelter Look-up'!$E:$E,0)))</f>
        <v>Fenix Metals</v>
      </c>
      <c r="D16" s="230"/>
      <c r="E16" s="182" t="str">
        <f ca="1">IF(ISERROR($V16),"",OFFSET('Smelter Look-up'!$D$4,$V16-4,0)&amp;"")</f>
        <v>POLAND</v>
      </c>
      <c r="F16" s="182" t="str">
        <f ca="1">IF(ISERROR($V16),"",OFFSET('Smelter Look-up'!$E$4,$V16-4,0))</f>
        <v>CID000468</v>
      </c>
      <c r="G16" s="182" t="str">
        <f ca="1">IF(C16=$X$4,IF(ISERROR($V16),"Enter smelter details","RMI"),IF(ISERROR($V16),"",OFFSET('Smelter Look-up'!$F$4,$V16-4,0)))</f>
        <v>RMI</v>
      </c>
      <c r="H16" s="183">
        <f ca="1">IF(ISERROR($V16),"",OFFSET('Smelter Look-up'!$G$4,$V16-4,0))</f>
        <v>0</v>
      </c>
      <c r="I16" s="184" t="str">
        <f ca="1">IF(ISERROR($V16),"",OFFSET('Smelter Look-up'!$H$4,$V16-4,0))</f>
        <v>Chmielów</v>
      </c>
      <c r="J16" s="184" t="str">
        <f ca="1">IF(ISERROR($V16),"",OFFSET('Smelter Look-up'!$I$4,$V16-4,0))</f>
        <v>Podkarpackie</v>
      </c>
      <c r="K16" s="224"/>
      <c r="L16" s="224"/>
      <c r="M16" s="224"/>
      <c r="N16" s="224"/>
      <c r="O16" s="224"/>
      <c r="P16" s="185"/>
      <c r="Q16" s="225"/>
      <c r="R16" s="182" t="str">
        <f ca="1">IF(ISERROR($V16),"",OFFSET('Smelter Look-up'!$C$4,$V16-4,0)&amp;"")</f>
        <v>Fenix Metals</v>
      </c>
      <c r="S16" s="181" t="str">
        <f t="shared" ca="1" si="3"/>
        <v>PL</v>
      </c>
      <c r="T16" s="181" t="str">
        <f ca="1">IF(B16="","",IF(ISERROR(MATCH($J16,SorP!$B$1:$B$6279,0)),"",INDIRECT("'SorP'!$A$"&amp;MATCH($S16&amp;$J16,SorP!C:C,0))))</f>
        <v>PL-18</v>
      </c>
      <c r="U16" s="201"/>
      <c r="V16" s="226">
        <f ca="1">IF(C16="",NA(),IF(OR(C16="Smelter not listed",C16="Smelter not yet identified"),MATCH($B16&amp;$D16,'Smelter Look-up'!$J:$J,0),MATCH($B16&amp;$C16,'Smelter Look-up'!$J:$J,0)))</f>
        <v>430</v>
      </c>
      <c r="X16" s="227">
        <f t="shared" ca="1" si="4"/>
        <v>0</v>
      </c>
      <c r="AB16" s="228" t="str">
        <f t="shared" ca="1" si="5"/>
        <v>TinFenix Metals</v>
      </c>
    </row>
    <row r="17" spans="1:28" s="227" customFormat="1" ht="19.899999999999999" customHeight="1">
      <c r="A17" s="262" t="s">
        <v>2529</v>
      </c>
      <c r="B17" s="182" t="str">
        <f ca="1">IF(LEN(A17)=0,"",INDEX('Smelter Look-up'!$A:$A,MATCH($A17,'Smelter Look-up'!$E:$E,0)))</f>
        <v>Tin</v>
      </c>
      <c r="C17" s="186" t="str">
        <f ca="1">IF(LEN(A17)=0,"",INDEX('Smelter Look-up'!$C:$C,MATCH($A17,'Smelter Look-up'!$E:$E,0)))</f>
        <v>Guangdong Hanhe Non-Ferrous Metal Co., Ltd.</v>
      </c>
      <c r="D17" s="230"/>
      <c r="E17" s="182" t="str">
        <f ca="1">IF(ISERROR($V17),"",OFFSET('Smelter Look-up'!$D$4,$V17-4,0)&amp;"")</f>
        <v>CHINA</v>
      </c>
      <c r="F17" s="182" t="str">
        <f ca="1">IF(ISERROR($V17),"",OFFSET('Smelter Look-up'!$E$4,$V17-4,0))</f>
        <v>CID003116</v>
      </c>
      <c r="G17" s="182" t="str">
        <f ca="1">IF(C17=$X$4,IF(ISERROR($V17),"Enter smelter details","RMI"),IF(ISERROR($V17),"",OFFSET('Smelter Look-up'!$F$4,$V17-4,0)))</f>
        <v>RMI</v>
      </c>
      <c r="H17" s="183">
        <f ca="1">IF(ISERROR($V17),"",OFFSET('Smelter Look-up'!$G$4,$V17-4,0))</f>
        <v>0</v>
      </c>
      <c r="I17" s="184" t="str">
        <f ca="1">IF(ISERROR($V17),"",OFFSET('Smelter Look-up'!$H$4,$V17-4,0))</f>
        <v>Chaozhou</v>
      </c>
      <c r="J17" s="184" t="str">
        <f ca="1">IF(ISERROR($V17),"",OFFSET('Smelter Look-up'!$I$4,$V17-4,0))</f>
        <v>Guangdong Sheng</v>
      </c>
      <c r="K17" s="224"/>
      <c r="L17" s="224"/>
      <c r="M17" s="224"/>
      <c r="N17" s="224"/>
      <c r="O17" s="224"/>
      <c r="P17" s="185"/>
      <c r="Q17" s="225"/>
      <c r="R17" s="182" t="str">
        <f ca="1">IF(ISERROR($V17),"",OFFSET('Smelter Look-up'!$C$4,$V17-4,0)&amp;"")</f>
        <v>Guangdong Hanhe Non-Ferrous Metal Co., Ltd.</v>
      </c>
      <c r="S17" s="181" t="str">
        <f t="shared" ca="1" si="3"/>
        <v>CN</v>
      </c>
      <c r="T17" s="181" t="str">
        <f ca="1">IF(B17="","",IF(ISERROR(MATCH($J17,SorP!$B$1:$B$6279,0)),"",INDIRECT("'SorP'!$A$"&amp;MATCH($S17&amp;$J17,SorP!C:C,0))))</f>
        <v>CN-GD</v>
      </c>
      <c r="U17" s="201"/>
      <c r="V17" s="226">
        <f ca="1">IF(C17="",NA(),IF(OR(C17="Smelter not listed",C17="Smelter not yet identified"),MATCH($B17&amp;$D17,'Smelter Look-up'!$J:$J,0),MATCH($B17&amp;$C17,'Smelter Look-up'!$J:$J,0)))</f>
        <v>442</v>
      </c>
      <c r="X17" s="227">
        <f t="shared" ca="1" si="4"/>
        <v>0</v>
      </c>
      <c r="AB17" s="228" t="str">
        <f t="shared" ca="1" si="5"/>
        <v>TinGuangdong Hanhe Non-Ferrous Metal Co., Ltd.</v>
      </c>
    </row>
    <row r="18" spans="1:28" s="227" customFormat="1" ht="19.899999999999999" customHeight="1">
      <c r="A18" s="181" t="s">
        <v>1788</v>
      </c>
      <c r="B18" s="182" t="str">
        <f ca="1">IF(LEN(A18)=0,"",INDEX('Smelter Look-up'!$A:$A,MATCH($A18,'Smelter Look-up'!$E:$E,0)))</f>
        <v>Tin</v>
      </c>
      <c r="C18" s="186" t="str">
        <f ca="1">IF(LEN(A18)=0,"",INDEX('Smelter Look-up'!$C:$C,MATCH($A18,'Smelter Look-up'!$E:$E,0)))</f>
        <v>Jiangxi New Nanshan Technology Ltd.</v>
      </c>
      <c r="D18" s="230"/>
      <c r="E18" s="182" t="str">
        <f ca="1">IF(ISERROR($V18),"",OFFSET('Smelter Look-up'!$D$4,$V18-4,0)&amp;"")</f>
        <v>CHINA</v>
      </c>
      <c r="F18" s="182" t="str">
        <f ca="1">IF(ISERROR($V18),"",OFFSET('Smelter Look-up'!$E$4,$V18-4,0))</f>
        <v>CID001231</v>
      </c>
      <c r="G18" s="182" t="str">
        <f ca="1">IF(C18=$X$4,IF(ISERROR($V18),"Enter smelter details","RMI"),IF(ISERROR($V18),"",OFFSET('Smelter Look-up'!$F$4,$V18-4,0)))</f>
        <v>RMI</v>
      </c>
      <c r="H18" s="183">
        <f ca="1">IF(ISERROR($V18),"",OFFSET('Smelter Look-up'!$G$4,$V18-4,0))</f>
        <v>0</v>
      </c>
      <c r="I18" s="184" t="str">
        <f ca="1">IF(ISERROR($V18),"",OFFSET('Smelter Look-up'!$H$4,$V18-4,0))</f>
        <v>Ganzhou</v>
      </c>
      <c r="J18" s="184" t="str">
        <f ca="1">IF(ISERROR($V18),"",OFFSET('Smelter Look-up'!$I$4,$V18-4,0))</f>
        <v>Jiangxi Sheng</v>
      </c>
      <c r="K18" s="224"/>
      <c r="L18" s="224"/>
      <c r="M18" s="224"/>
      <c r="N18" s="224"/>
      <c r="O18" s="224"/>
      <c r="P18" s="185"/>
      <c r="Q18" s="225"/>
      <c r="R18" s="182" t="str">
        <f ca="1">IF(ISERROR($V18),"",OFFSET('Smelter Look-up'!$C$4,$V18-4,0)&amp;"")</f>
        <v>Jiangxi New Nanshan Technology Ltd.</v>
      </c>
      <c r="S18" s="181" t="str">
        <f t="shared" ca="1" si="3"/>
        <v>CN</v>
      </c>
      <c r="T18" s="181" t="str">
        <f ca="1">IF(B18="","",IF(ISERROR(MATCH($J18,SorP!$B$1:$B$6279,0)),"",INDIRECT("'SorP'!$A$"&amp;MATCH($S18&amp;$J18,SorP!C:C,0))))</f>
        <v>CN-JX</v>
      </c>
      <c r="U18" s="201"/>
      <c r="V18" s="226">
        <f ca="1">IF(C18="",NA(),IF(OR(C18="Smelter not listed",C18="Smelter not yet identified"),MATCH($B18&amp;$D18,'Smelter Look-up'!$J:$J,0),MATCH($B18&amp;$C18,'Smelter Look-up'!$J:$J,0)))</f>
        <v>450</v>
      </c>
      <c r="X18" s="227">
        <f t="shared" ca="1" si="4"/>
        <v>0</v>
      </c>
      <c r="AB18" s="228" t="str">
        <f t="shared" ca="1" si="5"/>
        <v>TinJiangxi New Nanshan Technology Ltd.</v>
      </c>
    </row>
    <row r="19" spans="1:28" s="227" customFormat="1" ht="38.25">
      <c r="A19" s="181" t="s">
        <v>13867</v>
      </c>
      <c r="B19" s="182" t="str">
        <f ca="1">IF(LEN(A19)=0,"",INDEX('Smelter Look-up'!$A:$A,MATCH($A19,'Smelter Look-up'!$E:$E,0)))</f>
        <v>Tin</v>
      </c>
      <c r="C19" s="186" t="str">
        <f ca="1">IF(LEN(A19)=0,"",INDEX('Smelter Look-up'!$C:$C,MATCH($A19,'Smelter Look-up'!$E:$E,0)))</f>
        <v>Luna Smelter, Ltd.</v>
      </c>
      <c r="D19" s="230"/>
      <c r="E19" s="182" t="str">
        <f ca="1">IF(ISERROR($V19),"",OFFSET('Smelter Look-up'!$D$4,$V19-4,0)&amp;"")</f>
        <v>RWANDA</v>
      </c>
      <c r="F19" s="182" t="str">
        <f ca="1">IF(ISERROR($V19),"",OFFSET('Smelter Look-up'!$E$4,$V19-4,0))</f>
        <v>CID003387</v>
      </c>
      <c r="G19" s="182" t="str">
        <f ca="1">IF(C19=$X$4,IF(ISERROR($V19),"Enter smelter details","RMI"),IF(ISERROR($V19),"",OFFSET('Smelter Look-up'!$F$4,$V19-4,0)))</f>
        <v>RMI</v>
      </c>
      <c r="H19" s="183">
        <f ca="1">IF(ISERROR($V19),"",OFFSET('Smelter Look-up'!$G$4,$V19-4,0))</f>
        <v>0</v>
      </c>
      <c r="I19" s="184" t="str">
        <f ca="1">IF(ISERROR($V19),"",OFFSET('Smelter Look-up'!$H$4,$V19-4,0))</f>
        <v>Kigali</v>
      </c>
      <c r="J19" s="184" t="str">
        <f ca="1">IF(ISERROR($V19),"",OFFSET('Smelter Look-up'!$I$4,$V19-4,0))</f>
        <v>City of Kigali</v>
      </c>
      <c r="K19" s="224"/>
      <c r="L19" s="224"/>
      <c r="M19" s="224"/>
      <c r="N19" s="224"/>
      <c r="O19" s="224"/>
      <c r="P19" s="185"/>
      <c r="Q19" s="225"/>
      <c r="R19" s="182" t="str">
        <f ca="1">IF(ISERROR($V19),"",OFFSET('Smelter Look-up'!$C$4,$V19-4,0)&amp;"")</f>
        <v>Luna Smelter, Ltd.</v>
      </c>
      <c r="S19" s="181" t="str">
        <f t="shared" ca="1" si="3"/>
        <v>RW</v>
      </c>
      <c r="T19" s="181" t="str">
        <f ca="1">IF(B19="","",IF(ISERROR(MATCH($J19,SorP!$B$1:$B$6279,0)),"",INDIRECT("'SorP'!$A$"&amp;MATCH($S19&amp;$J19,SorP!C:C,0))))</f>
        <v>RW-01</v>
      </c>
      <c r="U19" s="201"/>
      <c r="V19" s="226">
        <f ca="1">IF(C19="",NA(),IF(OR(C19="Smelter not listed",C19="Smelter not yet identified"),MATCH($B19&amp;$D19,'Smelter Look-up'!$J:$J,0),MATCH($B19&amp;$C19,'Smelter Look-up'!$J:$J,0)))</f>
        <v>456</v>
      </c>
      <c r="X19" s="227">
        <f t="shared" ca="1" si="4"/>
        <v>0</v>
      </c>
      <c r="AB19" s="228" t="str">
        <f t="shared" ca="1" si="5"/>
        <v>TinLuna Smelter, Ltd.</v>
      </c>
    </row>
    <row r="20" spans="1:28" s="227" customFormat="1" ht="76.5">
      <c r="A20" s="181" t="s">
        <v>771</v>
      </c>
      <c r="B20" s="182" t="str">
        <f ca="1">IF(LEN(A20)=0,"",INDEX('Smelter Look-up'!$A:$A,MATCH($A20,'Smelter Look-up'!$E:$E,0)))</f>
        <v>Tin</v>
      </c>
      <c r="C20" s="186" t="str">
        <f ca="1">IF(LEN(A20)=0,"",INDEX('Smelter Look-up'!$C:$C,MATCH($A20,'Smelter Look-up'!$E:$E,0)))</f>
        <v>Malaysia Smelting Corporation (MSC)</v>
      </c>
      <c r="D20" s="230"/>
      <c r="E20" s="182" t="str">
        <f ca="1">IF(ISERROR($V20),"",OFFSET('Smelter Look-up'!$D$4,$V20-4,0)&amp;"")</f>
        <v>MALAYSIA</v>
      </c>
      <c r="F20" s="182" t="str">
        <f ca="1">IF(ISERROR($V20),"",OFFSET('Smelter Look-up'!$E$4,$V20-4,0))</f>
        <v>CID001105</v>
      </c>
      <c r="G20" s="182" t="str">
        <f ca="1">IF(C20=$X$4,IF(ISERROR($V20),"Enter smelter details","RMI"),IF(ISERROR($V20),"",OFFSET('Smelter Look-up'!$F$4,$V20-4,0)))</f>
        <v>RMI</v>
      </c>
      <c r="H20" s="183">
        <f ca="1">IF(ISERROR($V20),"",OFFSET('Smelter Look-up'!$G$4,$V20-4,0))</f>
        <v>0</v>
      </c>
      <c r="I20" s="184" t="str">
        <f ca="1">IF(ISERROR($V20),"",OFFSET('Smelter Look-up'!$H$4,$V20-4,0))</f>
        <v>Butterworth</v>
      </c>
      <c r="J20" s="184" t="str">
        <f ca="1">IF(ISERROR($V20),"",OFFSET('Smelter Look-up'!$I$4,$V20-4,0))</f>
        <v>Pulau Pinang</v>
      </c>
      <c r="K20" s="224"/>
      <c r="L20" s="224"/>
      <c r="M20" s="224"/>
      <c r="N20" s="224"/>
      <c r="O20" s="224"/>
      <c r="P20" s="185"/>
      <c r="Q20" s="225"/>
      <c r="R20" s="182" t="str">
        <f ca="1">IF(ISERROR($V20),"",OFFSET('Smelter Look-up'!$C$4,$V20-4,0)&amp;"")</f>
        <v>Malaysia Smelting Corporation (MSC)</v>
      </c>
      <c r="S20" s="181" t="str">
        <f t="shared" ca="1" si="3"/>
        <v>MY</v>
      </c>
      <c r="T20" s="181" t="str">
        <f ca="1">IF(B20="","",IF(ISERROR(MATCH($J20,SorP!$B$1:$B$6279,0)),"",INDIRECT("'SorP'!$A$"&amp;MATCH($S20&amp;$J20,SorP!C:C,0))))</f>
        <v>MY-07</v>
      </c>
      <c r="U20" s="201"/>
      <c r="V20" s="226">
        <f ca="1">IF(C20="",NA(),IF(OR(C20="Smelter not listed",C20="Smelter not yet identified"),MATCH($B20&amp;$D20,'Smelter Look-up'!$J:$J,0),MATCH($B20&amp;$C20,'Smelter Look-up'!$J:$J,0)))</f>
        <v>458</v>
      </c>
      <c r="X20" s="227">
        <f t="shared" ca="1" si="4"/>
        <v>0</v>
      </c>
      <c r="AB20" s="228" t="str">
        <f t="shared" ca="1" si="5"/>
        <v>TinMalaysia Smelting Corporation (MSC)</v>
      </c>
    </row>
    <row r="21" spans="1:28" s="227" customFormat="1" ht="51">
      <c r="A21" s="181" t="s">
        <v>1781</v>
      </c>
      <c r="B21" s="182" t="str">
        <f ca="1">IF(LEN(A21)=0,"",INDEX('Smelter Look-up'!$A:$A,MATCH($A21,'Smelter Look-up'!$E:$E,0)))</f>
        <v>Tin</v>
      </c>
      <c r="C21" s="186" t="str">
        <f ca="1">IF(LEN(A21)=0,"",INDEX('Smelter Look-up'!$C:$C,MATCH($A21,'Smelter Look-up'!$E:$E,0)))</f>
        <v>Metallic Resources, Inc.</v>
      </c>
      <c r="D21" s="230"/>
      <c r="E21" s="182" t="str">
        <f ca="1">IF(ISERROR($V21),"",OFFSET('Smelter Look-up'!$D$4,$V21-4,0)&amp;"")</f>
        <v>UNITED STATES OF AMERICA</v>
      </c>
      <c r="F21" s="182" t="str">
        <f ca="1">IF(ISERROR($V21),"",OFFSET('Smelter Look-up'!$E$4,$V21-4,0))</f>
        <v>CID001142</v>
      </c>
      <c r="G21" s="182" t="str">
        <f ca="1">IF(C21=$X$4,IF(ISERROR($V21),"Enter smelter details","RMI"),IF(ISERROR($V21),"",OFFSET('Smelter Look-up'!$F$4,$V21-4,0)))</f>
        <v>RMI</v>
      </c>
      <c r="H21" s="183">
        <f ca="1">IF(ISERROR($V21),"",OFFSET('Smelter Look-up'!$G$4,$V21-4,0))</f>
        <v>0</v>
      </c>
      <c r="I21" s="184" t="str">
        <f ca="1">IF(ISERROR($V21),"",OFFSET('Smelter Look-up'!$H$4,$V21-4,0))</f>
        <v>Twinsburg</v>
      </c>
      <c r="J21" s="184" t="str">
        <f ca="1">IF(ISERROR($V21),"",OFFSET('Smelter Look-up'!$I$4,$V21-4,0))</f>
        <v>Ohio</v>
      </c>
      <c r="K21" s="224"/>
      <c r="L21" s="224"/>
      <c r="M21" s="224"/>
      <c r="N21" s="224"/>
      <c r="O21" s="224"/>
      <c r="P21" s="185"/>
      <c r="Q21" s="225"/>
      <c r="R21" s="182" t="str">
        <f ca="1">IF(ISERROR($V21),"",OFFSET('Smelter Look-up'!$C$4,$V21-4,0)&amp;"")</f>
        <v>Metallic Resources, Inc.</v>
      </c>
      <c r="S21" s="181" t="str">
        <f t="shared" ca="1" si="3"/>
        <v>US</v>
      </c>
      <c r="T21" s="181" t="str">
        <f ca="1">IF(B21="","",IF(ISERROR(MATCH($J21,SorP!$B$1:$B$6279,0)),"",INDIRECT("'SorP'!$A$"&amp;MATCH($S21&amp;$J21,SorP!C:C,0))))</f>
        <v>US-OH</v>
      </c>
      <c r="U21" s="201"/>
      <c r="V21" s="226">
        <f ca="1">IF(C21="",NA(),IF(OR(C21="Smelter not listed",C21="Smelter not yet identified"),MATCH($B21&amp;$D21,'Smelter Look-up'!$J:$J,0),MATCH($B21&amp;$C21,'Smelter Look-up'!$J:$J,0)))</f>
        <v>462</v>
      </c>
      <c r="X21" s="227">
        <f t="shared" ca="1" si="4"/>
        <v>0</v>
      </c>
      <c r="AB21" s="228" t="str">
        <f t="shared" ca="1" si="5"/>
        <v>TinMetallic Resources, Inc.</v>
      </c>
    </row>
    <row r="22" spans="1:28" s="227" customFormat="1" ht="38.25">
      <c r="A22" s="181" t="s">
        <v>1815</v>
      </c>
      <c r="B22" s="182" t="str">
        <f ca="1">IF(LEN(A22)=0,"",INDEX('Smelter Look-up'!$A:$A,MATCH($A22,'Smelter Look-up'!$E:$E,0)))</f>
        <v>Tin</v>
      </c>
      <c r="C22" s="186" t="str">
        <f ca="1">IF(LEN(A22)=0,"",INDEX('Smelter Look-up'!$C:$C,MATCH($A22,'Smelter Look-up'!$E:$E,0)))</f>
        <v>Aurubis Beerse</v>
      </c>
      <c r="D22" s="230"/>
      <c r="E22" s="182" t="str">
        <f ca="1">IF(ISERROR($V22),"",OFFSET('Smelter Look-up'!$D$4,$V22-4,0)&amp;"")</f>
        <v>BELGIUM</v>
      </c>
      <c r="F22" s="182" t="str">
        <f ca="1">IF(ISERROR($V22),"",OFFSET('Smelter Look-up'!$E$4,$V22-4,0))</f>
        <v>CID002773</v>
      </c>
      <c r="G22" s="182" t="str">
        <f ca="1">IF(C22=$X$4,IF(ISERROR($V22),"Enter smelter details","RMI"),IF(ISERROR($V22),"",OFFSET('Smelter Look-up'!$F$4,$V22-4,0)))</f>
        <v>RMI</v>
      </c>
      <c r="H22" s="183">
        <f ca="1">IF(ISERROR($V22),"",OFFSET('Smelter Look-up'!$G$4,$V22-4,0))</f>
        <v>0</v>
      </c>
      <c r="I22" s="184" t="str">
        <f ca="1">IF(ISERROR($V22),"",OFFSET('Smelter Look-up'!$H$4,$V22-4,0))</f>
        <v>Beerse</v>
      </c>
      <c r="J22" s="184" t="str">
        <f ca="1">IF(ISERROR($V22),"",OFFSET('Smelter Look-up'!$I$4,$V22-4,0))</f>
        <v>Antwerpen</v>
      </c>
      <c r="K22" s="224"/>
      <c r="L22" s="224"/>
      <c r="M22" s="224"/>
      <c r="N22" s="224"/>
      <c r="O22" s="224"/>
      <c r="P22" s="185"/>
      <c r="Q22" s="225"/>
      <c r="R22" s="182" t="str">
        <f ca="1">IF(ISERROR($V22),"",OFFSET('Smelter Look-up'!$C$4,$V22-4,0)&amp;"")</f>
        <v>Aurubis Beerse</v>
      </c>
      <c r="S22" s="181" t="str">
        <f t="shared" ca="1" si="3"/>
        <v>BE</v>
      </c>
      <c r="T22" s="181" t="str">
        <f ca="1">IF(B22="","",IF(ISERROR(MATCH($J22,SorP!$B$1:$B$6279,0)),"",INDIRECT("'SorP'!$A$"&amp;MATCH($S22&amp;$J22,SorP!C:C,0))))</f>
        <v>BE-VAN</v>
      </c>
      <c r="U22" s="201"/>
      <c r="V22" s="226">
        <f ca="1">IF(C22="",NA(),IF(OR(C22="Smelter not listed",C22="Smelter not yet identified"),MATCH($B22&amp;$D22,'Smelter Look-up'!$J:$J,0),MATCH($B22&amp;$C22,'Smelter Look-up'!$J:$J,0)))</f>
        <v>394</v>
      </c>
      <c r="X22" s="227">
        <f t="shared" ca="1" si="4"/>
        <v>0</v>
      </c>
      <c r="AB22" s="228" t="str">
        <f t="shared" ca="1" si="5"/>
        <v>TinAurubis Beerse</v>
      </c>
    </row>
    <row r="23" spans="1:28" s="227" customFormat="1" ht="51">
      <c r="A23" s="181" t="s">
        <v>772</v>
      </c>
      <c r="B23" s="182" t="str">
        <f ca="1">IF(LEN(A23)=0,"",INDEX('Smelter Look-up'!$A:$A,MATCH($A23,'Smelter Look-up'!$E:$E,0)))</f>
        <v>Tin</v>
      </c>
      <c r="C23" s="186" t="str">
        <f ca="1">IF(LEN(A23)=0,"",INDEX('Smelter Look-up'!$C:$C,MATCH($A23,'Smelter Look-up'!$E:$E,0)))</f>
        <v>Mineracao Taboca S.A.</v>
      </c>
      <c r="D23" s="230"/>
      <c r="E23" s="182" t="str">
        <f ca="1">IF(ISERROR($V23),"",OFFSET('Smelter Look-up'!$D$4,$V23-4,0)&amp;"")</f>
        <v>BRAZIL</v>
      </c>
      <c r="F23" s="182" t="str">
        <f ca="1">IF(ISERROR($V23),"",OFFSET('Smelter Look-up'!$E$4,$V23-4,0))</f>
        <v>CID001173</v>
      </c>
      <c r="G23" s="182" t="str">
        <f ca="1">IF(C23=$X$4,IF(ISERROR($V23),"Enter smelter details","RMI"),IF(ISERROR($V23),"",OFFSET('Smelter Look-up'!$F$4,$V23-4,0)))</f>
        <v>RMI</v>
      </c>
      <c r="H23" s="183">
        <f ca="1">IF(ISERROR($V23),"",OFFSET('Smelter Look-up'!$G$4,$V23-4,0))</f>
        <v>0</v>
      </c>
      <c r="I23" s="184" t="str">
        <f ca="1">IF(ISERROR($V23),"",OFFSET('Smelter Look-up'!$H$4,$V23-4,0))</f>
        <v>Bairro Guarapiranga</v>
      </c>
      <c r="J23" s="184" t="str">
        <f ca="1">IF(ISERROR($V23),"",OFFSET('Smelter Look-up'!$I$4,$V23-4,0))</f>
        <v>São Paulo</v>
      </c>
      <c r="K23" s="224"/>
      <c r="L23" s="224"/>
      <c r="M23" s="224"/>
      <c r="N23" s="224"/>
      <c r="O23" s="224"/>
      <c r="P23" s="185"/>
      <c r="Q23" s="225"/>
      <c r="R23" s="182" t="str">
        <f ca="1">IF(ISERROR($V23),"",OFFSET('Smelter Look-up'!$C$4,$V23-4,0)&amp;"")</f>
        <v>Mineracao Taboca S.A.</v>
      </c>
      <c r="S23" s="181" t="str">
        <f t="shared" ca="1" si="3"/>
        <v>BR</v>
      </c>
      <c r="T23" s="181" t="str">
        <f ca="1">IF(B23="","",IF(ISERROR(MATCH($J23,SorP!$B$1:$B$6279,0)),"",INDIRECT("'SorP'!$A$"&amp;MATCH($S23&amp;$J23,SorP!C:C,0))))</f>
        <v>BR-SP</v>
      </c>
      <c r="U23" s="201"/>
      <c r="V23" s="226">
        <f ca="1">IF(C23="",NA(),IF(OR(C23="Smelter not listed",C23="Smelter not yet identified"),MATCH($B23&amp;$D23,'Smelter Look-up'!$J:$J,0),MATCH($B23&amp;$C23,'Smelter Look-up'!$J:$J,0)))</f>
        <v>465</v>
      </c>
      <c r="X23" s="227">
        <f t="shared" ca="1" si="4"/>
        <v>0</v>
      </c>
      <c r="AB23" s="228" t="str">
        <f t="shared" ca="1" si="5"/>
        <v>TinMineracao Taboca S.A.</v>
      </c>
    </row>
    <row r="24" spans="1:28" s="227" customFormat="1" ht="25.5">
      <c r="A24" s="181" t="s">
        <v>773</v>
      </c>
      <c r="B24" s="182" t="str">
        <f ca="1">IF(LEN(A24)=0,"",INDEX('Smelter Look-up'!$A:$A,MATCH($A24,'Smelter Look-up'!$E:$E,0)))</f>
        <v>Tin</v>
      </c>
      <c r="C24" s="186" t="str">
        <f ca="1">IF(LEN(A24)=0,"",INDEX('Smelter Look-up'!$C:$C,MATCH($A24,'Smelter Look-up'!$E:$E,0)))</f>
        <v>Minsur</v>
      </c>
      <c r="D24" s="230"/>
      <c r="E24" s="182" t="str">
        <f ca="1">IF(ISERROR($V24),"",OFFSET('Smelter Look-up'!$D$4,$V24-4,0)&amp;"")</f>
        <v>PERU</v>
      </c>
      <c r="F24" s="182" t="str">
        <f ca="1">IF(ISERROR($V24),"",OFFSET('Smelter Look-up'!$E$4,$V24-4,0))</f>
        <v>CID001182</v>
      </c>
      <c r="G24" s="182" t="str">
        <f ca="1">IF(C24=$X$4,IF(ISERROR($V24),"Enter smelter details","RMI"),IF(ISERROR($V24),"",OFFSET('Smelter Look-up'!$F$4,$V24-4,0)))</f>
        <v>RMI</v>
      </c>
      <c r="H24" s="183">
        <f ca="1">IF(ISERROR($V24),"",OFFSET('Smelter Look-up'!$G$4,$V24-4,0))</f>
        <v>0</v>
      </c>
      <c r="I24" s="184" t="str">
        <f ca="1">IF(ISERROR($V24),"",OFFSET('Smelter Look-up'!$H$4,$V24-4,0))</f>
        <v>Paracas</v>
      </c>
      <c r="J24" s="184" t="str">
        <f ca="1">IF(ISERROR($V24),"",OFFSET('Smelter Look-up'!$I$4,$V24-4,0))</f>
        <v>Ika</v>
      </c>
      <c r="K24" s="224"/>
      <c r="L24" s="224"/>
      <c r="M24" s="224"/>
      <c r="N24" s="224"/>
      <c r="O24" s="224"/>
      <c r="P24" s="185"/>
      <c r="Q24" s="225"/>
      <c r="R24" s="182" t="str">
        <f ca="1">IF(ISERROR($V24),"",OFFSET('Smelter Look-up'!$C$4,$V24-4,0)&amp;"")</f>
        <v>Minsur</v>
      </c>
      <c r="S24" s="181" t="str">
        <f t="shared" ca="1" si="3"/>
        <v>PE</v>
      </c>
      <c r="T24" s="181" t="str">
        <f ca="1">IF(B24="","",IF(ISERROR(MATCH($J24,SorP!$B$1:$B$6279,0)),"",INDIRECT("'SorP'!$A$"&amp;MATCH($S24&amp;$J24,SorP!C:C,0))))</f>
        <v>PE-ICA</v>
      </c>
      <c r="U24" s="201"/>
      <c r="V24" s="226">
        <f ca="1">IF(C24="",NA(),IF(OR(C24="Smelter not listed",C24="Smelter not yet identified"),MATCH($B24&amp;$D24,'Smelter Look-up'!$J:$J,0),MATCH($B24&amp;$C24,'Smelter Look-up'!$J:$J,0)))</f>
        <v>470</v>
      </c>
      <c r="X24" s="227">
        <f t="shared" ca="1" si="4"/>
        <v>0</v>
      </c>
      <c r="AB24" s="228" t="str">
        <f t="shared" ca="1" si="5"/>
        <v>TinMinsur</v>
      </c>
    </row>
    <row r="25" spans="1:28" s="227" customFormat="1" ht="76.5">
      <c r="A25" s="181" t="s">
        <v>774</v>
      </c>
      <c r="B25" s="182" t="str">
        <f ca="1">IF(LEN(A25)=0,"",INDEX('Smelter Look-up'!$A:$A,MATCH($A25,'Smelter Look-up'!$E:$E,0)))</f>
        <v>Tin</v>
      </c>
      <c r="C25" s="186" t="str">
        <f ca="1">IF(LEN(A25)=0,"",INDEX('Smelter Look-up'!$C:$C,MATCH($A25,'Smelter Look-up'!$E:$E,0)))</f>
        <v>Mitsubishi Materials Corporation</v>
      </c>
      <c r="D25" s="230"/>
      <c r="E25" s="182" t="str">
        <f ca="1">IF(ISERROR($V25),"",OFFSET('Smelter Look-up'!$D$4,$V25-4,0)&amp;"")</f>
        <v>JAPAN</v>
      </c>
      <c r="F25" s="182" t="str">
        <f ca="1">IF(ISERROR($V25),"",OFFSET('Smelter Look-up'!$E$4,$V25-4,0))</f>
        <v>CID001191</v>
      </c>
      <c r="G25" s="182" t="str">
        <f ca="1">IF(C25=$X$4,IF(ISERROR($V25),"Enter smelter details","RMI"),IF(ISERROR($V25),"",OFFSET('Smelter Look-up'!$F$4,$V25-4,0)))</f>
        <v>RMI</v>
      </c>
      <c r="H25" s="183">
        <f ca="1">IF(ISERROR($V25),"",OFFSET('Smelter Look-up'!$G$4,$V25-4,0))</f>
        <v>0</v>
      </c>
      <c r="I25" s="184" t="str">
        <f ca="1">IF(ISERROR($V25),"",OFFSET('Smelter Look-up'!$H$4,$V25-4,0))</f>
        <v>Tokyo</v>
      </c>
      <c r="J25" s="184" t="str">
        <f ca="1">IF(ISERROR($V25),"",OFFSET('Smelter Look-up'!$I$4,$V25-4,0))</f>
        <v>Tokyo</v>
      </c>
      <c r="K25" s="224"/>
      <c r="L25" s="224"/>
      <c r="M25" s="224"/>
      <c r="N25" s="224"/>
      <c r="O25" s="224"/>
      <c r="P25" s="185"/>
      <c r="Q25" s="225"/>
      <c r="R25" s="182" t="str">
        <f ca="1">IF(ISERROR($V25),"",OFFSET('Smelter Look-up'!$C$4,$V25-4,0)&amp;"")</f>
        <v>Mitsubishi Materials Corporation</v>
      </c>
      <c r="S25" s="181" t="str">
        <f t="shared" ca="1" si="3"/>
        <v>JP</v>
      </c>
      <c r="T25" s="181" t="str">
        <f ca="1">IF(B25="","",IF(ISERROR(MATCH($J25,SorP!$B$1:$B$6279,0)),"",INDIRECT("'SorP'!$A$"&amp;MATCH($S25&amp;$J25,SorP!C:C,0))))</f>
        <v>JP-13</v>
      </c>
      <c r="U25" s="201"/>
      <c r="V25" s="226">
        <f ca="1">IF(C25="",NA(),IF(OR(C25="Smelter not listed",C25="Smelter not yet identified"),MATCH($B25&amp;$D25,'Smelter Look-up'!$J:$J,0),MATCH($B25&amp;$C25,'Smelter Look-up'!$J:$J,0)))</f>
        <v>471</v>
      </c>
      <c r="X25" s="227">
        <f t="shared" ca="1" si="4"/>
        <v>0</v>
      </c>
      <c r="AB25" s="228" t="str">
        <f t="shared" ca="1" si="5"/>
        <v>TinMitsubishi Materials Corporation</v>
      </c>
    </row>
    <row r="26" spans="1:28" s="227" customFormat="1" ht="63.75">
      <c r="A26" s="181" t="s">
        <v>777</v>
      </c>
      <c r="B26" s="182" t="str">
        <f ca="1">IF(LEN(A26)=0,"",INDEX('Smelter Look-up'!$A:$A,MATCH($A26,'Smelter Look-up'!$E:$E,0)))</f>
        <v>Tin</v>
      </c>
      <c r="C26" s="186" t="str">
        <f ca="1">IF(LEN(A26)=0,"",INDEX('Smelter Look-up'!$C:$C,MATCH($A26,'Smelter Look-up'!$E:$E,0)))</f>
        <v>Operaciones Metalurgicas S.A.</v>
      </c>
      <c r="D26" s="230"/>
      <c r="E26" s="182" t="str">
        <f ca="1">IF(ISERROR($V26),"",OFFSET('Smelter Look-up'!$D$4,$V26-4,0)&amp;"")</f>
        <v>BOLIVIA (PLURINATIONAL STATE OF)</v>
      </c>
      <c r="F26" s="182" t="str">
        <f ca="1">IF(ISERROR($V26),"",OFFSET('Smelter Look-up'!$E$4,$V26-4,0))</f>
        <v>CID001337</v>
      </c>
      <c r="G26" s="182" t="str">
        <f ca="1">IF(C26=$X$4,IF(ISERROR($V26),"Enter smelter details","RMI"),IF(ISERROR($V26),"",OFFSET('Smelter Look-up'!$F$4,$V26-4,0)))</f>
        <v>RMI</v>
      </c>
      <c r="H26" s="183">
        <f ca="1">IF(ISERROR($V26),"",OFFSET('Smelter Look-up'!$G$4,$V26-4,0))</f>
        <v>0</v>
      </c>
      <c r="I26" s="184" t="str">
        <f ca="1">IF(ISERROR($V26),"",OFFSET('Smelter Look-up'!$H$4,$V26-4,0))</f>
        <v>Oruro</v>
      </c>
      <c r="J26" s="184" t="str">
        <f ca="1">IF(ISERROR($V26),"",OFFSET('Smelter Look-up'!$I$4,$V26-4,0))</f>
        <v>Oruro</v>
      </c>
      <c r="K26" s="224"/>
      <c r="L26" s="224"/>
      <c r="M26" s="224"/>
      <c r="N26" s="224"/>
      <c r="O26" s="224"/>
      <c r="P26" s="185"/>
      <c r="Q26" s="225"/>
      <c r="R26" s="182" t="str">
        <f ca="1">IF(ISERROR($V26),"",OFFSET('Smelter Look-up'!$C$4,$V26-4,0)&amp;"")</f>
        <v>Operaciones Metalurgicas S.A.</v>
      </c>
      <c r="S26" s="181" t="str">
        <f t="shared" ca="1" si="3"/>
        <v>BO</v>
      </c>
      <c r="T26" s="181" t="str">
        <f ca="1">IF(B26="","",IF(ISERROR(MATCH($J26,SorP!$B$1:$B$6279,0)),"",INDIRECT("'SorP'!$A$"&amp;MATCH($S26&amp;$J26,SorP!C:C,0))))</f>
        <v>BO-O</v>
      </c>
      <c r="U26" s="201"/>
      <c r="V26" s="226">
        <f ca="1">IF(C26="",NA(),IF(OR(C26="Smelter not listed",C26="Smelter not yet identified"),MATCH($B26&amp;$D26,'Smelter Look-up'!$J:$J,0),MATCH($B26&amp;$C26,'Smelter Look-up'!$J:$J,0)))</f>
        <v>482</v>
      </c>
      <c r="X26" s="227">
        <f t="shared" ca="1" si="4"/>
        <v>0</v>
      </c>
      <c r="AB26" s="228" t="str">
        <f t="shared" ca="1" si="5"/>
        <v>TinOperaciones Metalurgicas S.A.</v>
      </c>
    </row>
    <row r="27" spans="1:28" s="227" customFormat="1" ht="63.75">
      <c r="A27" s="181" t="s">
        <v>778</v>
      </c>
      <c r="B27" s="182" t="str">
        <f ca="1">IF(LEN(A27)=0,"",INDEX('Smelter Look-up'!$A:$A,MATCH($A27,'Smelter Look-up'!$E:$E,0)))</f>
        <v>Tin</v>
      </c>
      <c r="C27" s="186" t="str">
        <f ca="1">IF(LEN(A27)=0,"",INDEX('Smelter Look-up'!$C:$C,MATCH($A27,'Smelter Look-up'!$E:$E,0)))</f>
        <v>PT Artha Cipta Langgeng</v>
      </c>
      <c r="D27" s="230"/>
      <c r="E27" s="182" t="str">
        <f ca="1">IF(ISERROR($V27),"",OFFSET('Smelter Look-up'!$D$4,$V27-4,0)&amp;"")</f>
        <v>INDONESIA</v>
      </c>
      <c r="F27" s="182" t="str">
        <f ca="1">IF(ISERROR($V27),"",OFFSET('Smelter Look-up'!$E$4,$V27-4,0))</f>
        <v>CID001399</v>
      </c>
      <c r="G27" s="182" t="str">
        <f ca="1">IF(C27=$X$4,IF(ISERROR($V27),"Enter smelter details","RMI"),IF(ISERROR($V27),"",OFFSET('Smelter Look-up'!$F$4,$V27-4,0)))</f>
        <v>RMI</v>
      </c>
      <c r="H27" s="183">
        <f ca="1">IF(ISERROR($V27),"",OFFSET('Smelter Look-up'!$G$4,$V27-4,0))</f>
        <v>0</v>
      </c>
      <c r="I27" s="184" t="str">
        <f ca="1">IF(ISERROR($V27),"",OFFSET('Smelter Look-up'!$H$4,$V27-4,0))</f>
        <v>Sungailiat</v>
      </c>
      <c r="J27" s="184" t="str">
        <f ca="1">IF(ISERROR($V27),"",OFFSET('Smelter Look-up'!$I$4,$V27-4,0))</f>
        <v>Kepulauan Bangka Belitung</v>
      </c>
      <c r="K27" s="224"/>
      <c r="L27" s="224"/>
      <c r="M27" s="224"/>
      <c r="N27" s="224"/>
      <c r="O27" s="224"/>
      <c r="P27" s="185"/>
      <c r="Q27" s="225"/>
      <c r="R27" s="182" t="str">
        <f ca="1">IF(ISERROR($V27),"",OFFSET('Smelter Look-up'!$C$4,$V27-4,0)&amp;"")</f>
        <v>PT Artha Cipta Langgeng</v>
      </c>
      <c r="S27" s="181" t="str">
        <f t="shared" ca="1" si="3"/>
        <v>ID</v>
      </c>
      <c r="T27" s="181" t="str">
        <f ca="1">IF(B27="","",IF(ISERROR(MATCH($J27,SorP!$B$1:$B$6279,0)),"",INDIRECT("'SorP'!$A$"&amp;MATCH($S27&amp;$J27,SorP!C:C,0))))</f>
        <v>ID-BB</v>
      </c>
      <c r="U27" s="201"/>
      <c r="V27" s="226">
        <f ca="1">IF(C27="",NA(),IF(OR(C27="Smelter not listed",C27="Smelter not yet identified"),MATCH($B27&amp;$D27,'Smelter Look-up'!$J:$J,0),MATCH($B27&amp;$C27,'Smelter Look-up'!$J:$J,0)))</f>
        <v>487</v>
      </c>
      <c r="X27" s="227">
        <f t="shared" ca="1" si="4"/>
        <v>0</v>
      </c>
      <c r="AB27" s="228" t="str">
        <f t="shared" ca="1" si="5"/>
        <v>TinPT Artha Cipta Langgeng</v>
      </c>
    </row>
    <row r="28" spans="1:28" s="227" customFormat="1" ht="63.75">
      <c r="A28" s="181" t="s">
        <v>1399</v>
      </c>
      <c r="B28" s="182" t="str">
        <f ca="1">IF(LEN(A28)=0,"",INDEX('Smelter Look-up'!$A:$A,MATCH($A28,'Smelter Look-up'!$E:$E,0)))</f>
        <v>Tin</v>
      </c>
      <c r="C28" s="186" t="str">
        <f ca="1">IF(LEN(A28)=0,"",INDEX('Smelter Look-up'!$C:$C,MATCH($A28,'Smelter Look-up'!$E:$E,0)))</f>
        <v>PT ATD Makmur Mandiri Jaya</v>
      </c>
      <c r="D28" s="230"/>
      <c r="E28" s="182" t="str">
        <f ca="1">IF(ISERROR($V28),"",OFFSET('Smelter Look-up'!$D$4,$V28-4,0)&amp;"")</f>
        <v>INDONESIA</v>
      </c>
      <c r="F28" s="182" t="str">
        <f ca="1">IF(ISERROR($V28),"",OFFSET('Smelter Look-up'!$E$4,$V28-4,0))</f>
        <v>CID002503</v>
      </c>
      <c r="G28" s="182" t="str">
        <f ca="1">IF(C28=$X$4,IF(ISERROR($V28),"Enter smelter details","RMI"),IF(ISERROR($V28),"",OFFSET('Smelter Look-up'!$F$4,$V28-4,0)))</f>
        <v>RMI</v>
      </c>
      <c r="H28" s="183">
        <f ca="1">IF(ISERROR($V28),"",OFFSET('Smelter Look-up'!$G$4,$V28-4,0))</f>
        <v>0</v>
      </c>
      <c r="I28" s="184" t="str">
        <f ca="1">IF(ISERROR($V28),"",OFFSET('Smelter Look-up'!$H$4,$V28-4,0))</f>
        <v>Sungailiat</v>
      </c>
      <c r="J28" s="184" t="str">
        <f ca="1">IF(ISERROR($V28),"",OFFSET('Smelter Look-up'!$I$4,$V28-4,0))</f>
        <v>Kepulauan Bangka Belitung</v>
      </c>
      <c r="K28" s="224"/>
      <c r="L28" s="224"/>
      <c r="M28" s="224"/>
      <c r="N28" s="224"/>
      <c r="O28" s="224"/>
      <c r="P28" s="185"/>
      <c r="Q28" s="225"/>
      <c r="R28" s="182" t="str">
        <f ca="1">IF(ISERROR($V28),"",OFFSET('Smelter Look-up'!$C$4,$V28-4,0)&amp;"")</f>
        <v>PT ATD Makmur Mandiri Jaya</v>
      </c>
      <c r="S28" s="181" t="str">
        <f t="shared" ca="1" si="3"/>
        <v>ID</v>
      </c>
      <c r="T28" s="181" t="str">
        <f ca="1">IF(B28="","",IF(ISERROR(MATCH($J28,SorP!$B$1:$B$6279,0)),"",INDIRECT("'SorP'!$A$"&amp;MATCH($S28&amp;$J28,SorP!C:C,0))))</f>
        <v>ID-BB</v>
      </c>
      <c r="U28" s="201"/>
      <c r="V28" s="226">
        <f ca="1">IF(C28="",NA(),IF(OR(C28="Smelter not listed",C28="Smelter not yet identified"),MATCH($B28&amp;$D28,'Smelter Look-up'!$J:$J,0),MATCH($B28&amp;$C28,'Smelter Look-up'!$J:$J,0)))</f>
        <v>488</v>
      </c>
      <c r="X28" s="227">
        <f t="shared" ca="1" si="4"/>
        <v>0</v>
      </c>
      <c r="AB28" s="228" t="str">
        <f t="shared" ca="1" si="5"/>
        <v>TinPT ATD Makmur Mandiri Jaya</v>
      </c>
    </row>
    <row r="29" spans="1:28" s="227" customFormat="1" ht="51">
      <c r="A29" s="181" t="s">
        <v>15479</v>
      </c>
      <c r="B29" s="182" t="str">
        <f ca="1">IF(LEN(A29)=0,"",INDEX('Smelter Look-up'!$A:$A,MATCH($A29,'Smelter Look-up'!$E:$E,0)))</f>
        <v>Tin</v>
      </c>
      <c r="C29" s="186" t="str">
        <f ca="1">IF(LEN(A29)=0,"",INDEX('Smelter Look-up'!$C:$C,MATCH($A29,'Smelter Look-up'!$E:$E,0)))</f>
        <v>PT Babel Inti Perkasa</v>
      </c>
      <c r="D29" s="230"/>
      <c r="E29" s="182" t="str">
        <f ca="1">IF(ISERROR($V29),"",OFFSET('Smelter Look-up'!$D$4,$V29-4,0)&amp;"")</f>
        <v>INDONESIA</v>
      </c>
      <c r="F29" s="182" t="str">
        <f ca="1">IF(ISERROR($V29),"",OFFSET('Smelter Look-up'!$E$4,$V29-4,0))</f>
        <v>CID001402</v>
      </c>
      <c r="G29" s="182" t="str">
        <f ca="1">IF(C29=$X$4,IF(ISERROR($V29),"Enter smelter details","RMI"),IF(ISERROR($V29),"",OFFSET('Smelter Look-up'!$F$4,$V29-4,0)))</f>
        <v>RMI</v>
      </c>
      <c r="H29" s="183">
        <f ca="1">IF(ISERROR($V29),"",OFFSET('Smelter Look-up'!$G$4,$V29-4,0))</f>
        <v>0</v>
      </c>
      <c r="I29" s="184" t="str">
        <f ca="1">IF(ISERROR($V29),"",OFFSET('Smelter Look-up'!$H$4,$V29-4,0))</f>
        <v>Lintang</v>
      </c>
      <c r="J29" s="184" t="str">
        <f ca="1">IF(ISERROR($V29),"",OFFSET('Smelter Look-up'!$I$4,$V29-4,0))</f>
        <v>Kepulauan Bangka Belitung</v>
      </c>
      <c r="K29" s="224"/>
      <c r="L29" s="224"/>
      <c r="M29" s="224"/>
      <c r="N29" s="224"/>
      <c r="O29" s="224"/>
      <c r="P29" s="185"/>
      <c r="Q29" s="225"/>
      <c r="R29" s="182" t="str">
        <f ca="1">IF(ISERROR($V29),"",OFFSET('Smelter Look-up'!$C$4,$V29-4,0)&amp;"")</f>
        <v>PT Babel Inti Perkasa</v>
      </c>
      <c r="S29" s="181" t="str">
        <f t="shared" ca="1" si="3"/>
        <v>ID</v>
      </c>
      <c r="T29" s="181" t="str">
        <f ca="1">IF(B29="","",IF(ISERROR(MATCH($J29,SorP!$B$1:$B$6279,0)),"",INDIRECT("'SorP'!$A$"&amp;MATCH($S29&amp;$J29,SorP!C:C,0))))</f>
        <v>ID-BB</v>
      </c>
      <c r="U29" s="201"/>
      <c r="V29" s="226">
        <f ca="1">IF(C29="",NA(),IF(OR(C29="Smelter not listed",C29="Smelter not yet identified"),MATCH($B29&amp;$D29,'Smelter Look-up'!$J:$J,0),MATCH($B29&amp;$C29,'Smelter Look-up'!$J:$J,0)))</f>
        <v>489</v>
      </c>
      <c r="X29" s="227">
        <f t="shared" ca="1" si="4"/>
        <v>0</v>
      </c>
      <c r="AB29" s="228" t="str">
        <f t="shared" ca="1" si="5"/>
        <v>TinPT Babel Inti Perkasa</v>
      </c>
    </row>
    <row r="30" spans="1:28" s="227" customFormat="1" ht="63.75">
      <c r="A30" s="181" t="s">
        <v>15108</v>
      </c>
      <c r="B30" s="182" t="str">
        <f ca="1">IF(LEN(A30)=0,"",INDEX('Smelter Look-up'!$A:$A,MATCH($A30,'Smelter Look-up'!$E:$E,0)))</f>
        <v>Tin</v>
      </c>
      <c r="C30" s="186" t="str">
        <f ca="1">IF(LEN(A30)=0,"",INDEX('Smelter Look-up'!$C:$C,MATCH($A30,'Smelter Look-up'!$E:$E,0)))</f>
        <v>PT Babel Surya Alam Lestari</v>
      </c>
      <c r="D30" s="230"/>
      <c r="E30" s="182" t="str">
        <f ca="1">IF(ISERROR($V30),"",OFFSET('Smelter Look-up'!$D$4,$V30-4,0)&amp;"")</f>
        <v>INDONESIA</v>
      </c>
      <c r="F30" s="182" t="str">
        <f ca="1">IF(ISERROR($V30),"",OFFSET('Smelter Look-up'!$E$4,$V30-4,0))</f>
        <v>CID001406</v>
      </c>
      <c r="G30" s="182" t="str">
        <f ca="1">IF(C30=$X$4,IF(ISERROR($V30),"Enter smelter details","RMI"),IF(ISERROR($V30),"",OFFSET('Smelter Look-up'!$F$4,$V30-4,0)))</f>
        <v>RMI</v>
      </c>
      <c r="H30" s="183">
        <f ca="1">IF(ISERROR($V30),"",OFFSET('Smelter Look-up'!$G$4,$V30-4,0))</f>
        <v>0</v>
      </c>
      <c r="I30" s="184" t="str">
        <f ca="1">IF(ISERROR($V30),"",OFFSET('Smelter Look-up'!$H$4,$V30-4,0))</f>
        <v>Badau</v>
      </c>
      <c r="J30" s="184" t="str">
        <f ca="1">IF(ISERROR($V30),"",OFFSET('Smelter Look-up'!$I$4,$V30-4,0))</f>
        <v>Kepulauan Bangka Belitung</v>
      </c>
      <c r="K30" s="224"/>
      <c r="L30" s="224"/>
      <c r="M30" s="224"/>
      <c r="N30" s="224"/>
      <c r="O30" s="224"/>
      <c r="P30" s="185"/>
      <c r="Q30" s="225"/>
      <c r="R30" s="182" t="str">
        <f ca="1">IF(ISERROR($V30),"",OFFSET('Smelter Look-up'!$C$4,$V30-4,0)&amp;"")</f>
        <v>PT Babel Surya Alam Lestari</v>
      </c>
      <c r="S30" s="181" t="str">
        <f t="shared" ca="1" si="3"/>
        <v>ID</v>
      </c>
      <c r="T30" s="181" t="str">
        <f ca="1">IF(B30="","",IF(ISERROR(MATCH($J30,SorP!$B$1:$B$6279,0)),"",INDIRECT("'SorP'!$A$"&amp;MATCH($S30&amp;$J30,SorP!C:C,0))))</f>
        <v>ID-BB</v>
      </c>
      <c r="U30" s="201"/>
      <c r="V30" s="226">
        <f ca="1">IF(C30="",NA(),IF(OR(C30="Smelter not listed",C30="Smelter not yet identified"),MATCH($B30&amp;$D30,'Smelter Look-up'!$J:$J,0),MATCH($B30&amp;$C30,'Smelter Look-up'!$J:$J,0)))</f>
        <v>490</v>
      </c>
      <c r="X30" s="227">
        <f t="shared" ca="1" si="4"/>
        <v>0</v>
      </c>
      <c r="AB30" s="228" t="str">
        <f t="shared" ca="1" si="5"/>
        <v>TinPT Babel Surya Alam Lestari</v>
      </c>
    </row>
    <row r="31" spans="1:28" s="227" customFormat="1" ht="51">
      <c r="A31" s="181" t="s">
        <v>14029</v>
      </c>
      <c r="B31" s="182" t="str">
        <f ca="1">IF(LEN(A31)=0,"",INDEX('Smelter Look-up'!$A:$A,MATCH($A31,'Smelter Look-up'!$E:$E,0)))</f>
        <v>Tin</v>
      </c>
      <c r="C31" s="186" t="str">
        <f ca="1">IF(LEN(A31)=0,"",INDEX('Smelter Look-up'!$C:$C,MATCH($A31,'Smelter Look-up'!$E:$E,0)))</f>
        <v>PT Bangka Serumpun</v>
      </c>
      <c r="D31" s="230"/>
      <c r="E31" s="182" t="str">
        <f ca="1">IF(ISERROR($V31),"",OFFSET('Smelter Look-up'!$D$4,$V31-4,0)&amp;"")</f>
        <v>INDONESIA</v>
      </c>
      <c r="F31" s="182" t="str">
        <f ca="1">IF(ISERROR($V31),"",OFFSET('Smelter Look-up'!$E$4,$V31-4,0))</f>
        <v>CID003205</v>
      </c>
      <c r="G31" s="182" t="str">
        <f ca="1">IF(C31=$X$4,IF(ISERROR($V31),"Enter smelter details","RMI"),IF(ISERROR($V31),"",OFFSET('Smelter Look-up'!$F$4,$V31-4,0)))</f>
        <v>RMI</v>
      </c>
      <c r="H31" s="183">
        <f ca="1">IF(ISERROR($V31),"",OFFSET('Smelter Look-up'!$G$4,$V31-4,0))</f>
        <v>0</v>
      </c>
      <c r="I31" s="184" t="str">
        <f ca="1">IF(ISERROR($V31),"",OFFSET('Smelter Look-up'!$H$4,$V31-4,0))</f>
        <v>Pangkalpinang</v>
      </c>
      <c r="J31" s="184" t="str">
        <f ca="1">IF(ISERROR($V31),"",OFFSET('Smelter Look-up'!$I$4,$V31-4,0))</f>
        <v>Kepulauan Bangka Belitung</v>
      </c>
      <c r="K31" s="224"/>
      <c r="L31" s="224"/>
      <c r="M31" s="224"/>
      <c r="N31" s="224"/>
      <c r="O31" s="224"/>
      <c r="P31" s="185"/>
      <c r="Q31" s="225"/>
      <c r="R31" s="182" t="str">
        <f ca="1">IF(ISERROR($V31),"",OFFSET('Smelter Look-up'!$C$4,$V31-4,0)&amp;"")</f>
        <v>PT Bangka Serumpun</v>
      </c>
      <c r="S31" s="181" t="str">
        <f t="shared" ca="1" si="3"/>
        <v>ID</v>
      </c>
      <c r="T31" s="181" t="str">
        <f ca="1">IF(B31="","",IF(ISERROR(MATCH($J31,SorP!$B$1:$B$6279,0)),"",INDIRECT("'SorP'!$A$"&amp;MATCH($S31&amp;$J31,SorP!C:C,0))))</f>
        <v>ID-BB</v>
      </c>
      <c r="U31" s="201"/>
      <c r="V31" s="226">
        <f ca="1">IF(C31="",NA(),IF(OR(C31="Smelter not listed",C31="Smelter not yet identified"),MATCH($B31&amp;$D31,'Smelter Look-up'!$J:$J,0),MATCH($B31&amp;$C31,'Smelter Look-up'!$J:$J,0)))</f>
        <v>492</v>
      </c>
      <c r="X31" s="227">
        <f t="shared" ca="1" si="4"/>
        <v>0</v>
      </c>
      <c r="AB31" s="228" t="str">
        <f t="shared" ca="1" si="5"/>
        <v>TinPT Bangka Serumpun</v>
      </c>
    </row>
    <row r="32" spans="1:28" s="227" customFormat="1" ht="38.25">
      <c r="A32" s="181" t="s">
        <v>15471</v>
      </c>
      <c r="B32" s="182" t="str">
        <f ca="1">IF(LEN(A32)=0,"",INDEX('Smelter Look-up'!$A:$A,MATCH($A32,'Smelter Look-up'!$E:$E,0)))</f>
        <v>Tin</v>
      </c>
      <c r="C32" s="186" t="str">
        <f ca="1">IF(LEN(A32)=0,"",INDEX('Smelter Look-up'!$C:$C,MATCH($A32,'Smelter Look-up'!$E:$E,0)))</f>
        <v>PT Bukit Timah</v>
      </c>
      <c r="D32" s="230"/>
      <c r="E32" s="182" t="str">
        <f ca="1">IF(ISERROR($V32),"",OFFSET('Smelter Look-up'!$D$4,$V32-4,0)&amp;"")</f>
        <v>INDONESIA</v>
      </c>
      <c r="F32" s="182" t="str">
        <f ca="1">IF(ISERROR($V32),"",OFFSET('Smelter Look-up'!$E$4,$V32-4,0))</f>
        <v>CID001428</v>
      </c>
      <c r="G32" s="182" t="str">
        <f ca="1">IF(C32=$X$4,IF(ISERROR($V32),"Enter smelter details","RMI"),IF(ISERROR($V32),"",OFFSET('Smelter Look-up'!$F$4,$V32-4,0)))</f>
        <v>RMI</v>
      </c>
      <c r="H32" s="183">
        <f ca="1">IF(ISERROR($V32),"",OFFSET('Smelter Look-up'!$G$4,$V32-4,0))</f>
        <v>0</v>
      </c>
      <c r="I32" s="184" t="str">
        <f ca="1">IF(ISERROR($V32),"",OFFSET('Smelter Look-up'!$H$4,$V32-4,0))</f>
        <v>Pangkal Pinang</v>
      </c>
      <c r="J32" s="184" t="str">
        <f ca="1">IF(ISERROR($V32),"",OFFSET('Smelter Look-up'!$I$4,$V32-4,0))</f>
        <v>Kepulauan Bangka Belitung</v>
      </c>
      <c r="K32" s="224"/>
      <c r="L32" s="224"/>
      <c r="M32" s="224"/>
      <c r="N32" s="224"/>
      <c r="O32" s="224"/>
      <c r="P32" s="185"/>
      <c r="Q32" s="225"/>
      <c r="R32" s="182" t="str">
        <f ca="1">IF(ISERROR($V32),"",OFFSET('Smelter Look-up'!$C$4,$V32-4,0)&amp;"")</f>
        <v>PT Bukit Timah</v>
      </c>
      <c r="S32" s="181" t="str">
        <f t="shared" ca="1" si="3"/>
        <v>ID</v>
      </c>
      <c r="T32" s="181" t="str">
        <f ca="1">IF(B32="","",IF(ISERROR(MATCH($J32,SorP!$B$1:$B$6279,0)),"",INDIRECT("'SorP'!$A$"&amp;MATCH($S32&amp;$J32,SorP!C:C,0))))</f>
        <v>ID-BB</v>
      </c>
      <c r="U32" s="201"/>
      <c r="V32" s="226">
        <f ca="1">IF(C32="",NA(),IF(OR(C32="Smelter not listed",C32="Smelter not yet identified"),MATCH($B32&amp;$D32,'Smelter Look-up'!$J:$J,0),MATCH($B32&amp;$C32,'Smelter Look-up'!$J:$J,0)))</f>
        <v>495</v>
      </c>
      <c r="X32" s="227">
        <f t="shared" ca="1" si="4"/>
        <v>0</v>
      </c>
      <c r="AB32" s="228" t="str">
        <f t="shared" ca="1" si="5"/>
        <v>TinPT Bukit Timah</v>
      </c>
    </row>
    <row r="33" spans="1:28" s="227" customFormat="1" ht="51">
      <c r="A33" s="181" t="s">
        <v>15484</v>
      </c>
      <c r="B33" s="182" t="str">
        <f ca="1">IF(LEN(A33)=0,"",INDEX('Smelter Look-up'!$A:$A,MATCH($A33,'Smelter Look-up'!$E:$E,0)))</f>
        <v>Tin</v>
      </c>
      <c r="C33" s="186" t="str">
        <f ca="1">IF(LEN(A33)=0,"",INDEX('Smelter Look-up'!$C:$C,MATCH($A33,'Smelter Look-up'!$E:$E,0)))</f>
        <v>PT Cipta Persada Mulia</v>
      </c>
      <c r="D33" s="230"/>
      <c r="E33" s="182" t="str">
        <f ca="1">IF(ISERROR($V33),"",OFFSET('Smelter Look-up'!$D$4,$V33-4,0)&amp;"")</f>
        <v>INDONESIA</v>
      </c>
      <c r="F33" s="182" t="str">
        <f ca="1">IF(ISERROR($V33),"",OFFSET('Smelter Look-up'!$E$4,$V33-4,0))</f>
        <v>CID002696</v>
      </c>
      <c r="G33" s="182" t="str">
        <f ca="1">IF(C33=$X$4,IF(ISERROR($V33),"Enter smelter details","RMI"),IF(ISERROR($V33),"",OFFSET('Smelter Look-up'!$F$4,$V33-4,0)))</f>
        <v>RMI</v>
      </c>
      <c r="H33" s="183">
        <f ca="1">IF(ISERROR($V33),"",OFFSET('Smelter Look-up'!$G$4,$V33-4,0))</f>
        <v>0</v>
      </c>
      <c r="I33" s="184" t="str">
        <f ca="1">IF(ISERROR($V33),"",OFFSET('Smelter Look-up'!$H$4,$V33-4,0))</f>
        <v>Batam</v>
      </c>
      <c r="J33" s="184" t="str">
        <f ca="1">IF(ISERROR($V33),"",OFFSET('Smelter Look-up'!$I$4,$V33-4,0))</f>
        <v>Kepulauan Riau</v>
      </c>
      <c r="K33" s="224"/>
      <c r="L33" s="224"/>
      <c r="M33" s="224"/>
      <c r="N33" s="224"/>
      <c r="O33" s="224"/>
      <c r="P33" s="185"/>
      <c r="Q33" s="225"/>
      <c r="R33" s="182" t="str">
        <f ca="1">IF(ISERROR($V33),"",OFFSET('Smelter Look-up'!$C$4,$V33-4,0)&amp;"")</f>
        <v>PT Cipta Persada Mulia</v>
      </c>
      <c r="S33" s="181" t="str">
        <f t="shared" ca="1" si="3"/>
        <v>ID</v>
      </c>
      <c r="T33" s="181" t="str">
        <f ca="1">IF(B33="","",IF(ISERROR(MATCH($J33,SorP!$B$1:$B$6279,0)),"",INDIRECT("'SorP'!$A$"&amp;MATCH($S33&amp;$J33,SorP!C:C,0))))</f>
        <v>ID-KR</v>
      </c>
      <c r="U33" s="201"/>
      <c r="V33" s="226">
        <f ca="1">IF(C33="",NA(),IF(OR(C33="Smelter not listed",C33="Smelter not yet identified"),MATCH($B33&amp;$D33,'Smelter Look-up'!$J:$J,0),MATCH($B33&amp;$C33,'Smelter Look-up'!$J:$J,0)))</f>
        <v>496</v>
      </c>
      <c r="X33" s="227">
        <f t="shared" ca="1" si="4"/>
        <v>0</v>
      </c>
      <c r="AB33" s="228" t="str">
        <f t="shared" ca="1" si="5"/>
        <v>TinPT Cipta Persada Mulia</v>
      </c>
    </row>
    <row r="34" spans="1:28" s="227" customFormat="1" ht="51">
      <c r="A34" s="181" t="s">
        <v>15110</v>
      </c>
      <c r="B34" s="182" t="str">
        <f ca="1">IF(LEN(A34)=0,"",INDEX('Smelter Look-up'!$A:$A,MATCH($A34,'Smelter Look-up'!$E:$E,0)))</f>
        <v>Tin</v>
      </c>
      <c r="C34" s="186" t="str">
        <f ca="1">IF(LEN(A34)=0,"",INDEX('Smelter Look-up'!$C:$C,MATCH($A34,'Smelter Look-up'!$E:$E,0)))</f>
        <v>PT Menara Cipta Mulia</v>
      </c>
      <c r="D34" s="230"/>
      <c r="E34" s="182" t="str">
        <f ca="1">IF(ISERROR($V34),"",OFFSET('Smelter Look-up'!$D$4,$V34-4,0)&amp;"")</f>
        <v>INDONESIA</v>
      </c>
      <c r="F34" s="182" t="str">
        <f ca="1">IF(ISERROR($V34),"",OFFSET('Smelter Look-up'!$E$4,$V34-4,0))</f>
        <v>CID002835</v>
      </c>
      <c r="G34" s="182" t="str">
        <f ca="1">IF(C34=$X$4,IF(ISERROR($V34),"Enter smelter details","RMI"),IF(ISERROR($V34),"",OFFSET('Smelter Look-up'!$F$4,$V34-4,0)))</f>
        <v>RMI</v>
      </c>
      <c r="H34" s="183">
        <f ca="1">IF(ISERROR($V34),"",OFFSET('Smelter Look-up'!$G$4,$V34-4,0))</f>
        <v>0</v>
      </c>
      <c r="I34" s="184" t="str">
        <f ca="1">IF(ISERROR($V34),"",OFFSET('Smelter Look-up'!$H$4,$V34-4,0))</f>
        <v>Mentawak</v>
      </c>
      <c r="J34" s="184" t="str">
        <f ca="1">IF(ISERROR($V34),"",OFFSET('Smelter Look-up'!$I$4,$V34-4,0))</f>
        <v>Kepulauan Bangka Belitung</v>
      </c>
      <c r="K34" s="224"/>
      <c r="L34" s="224"/>
      <c r="M34" s="224"/>
      <c r="N34" s="224"/>
      <c r="O34" s="224"/>
      <c r="P34" s="185"/>
      <c r="Q34" s="225"/>
      <c r="R34" s="182" t="str">
        <f ca="1">IF(ISERROR($V34),"",OFFSET('Smelter Look-up'!$C$4,$V34-4,0)&amp;"")</f>
        <v>PT Menara Cipta Mulia</v>
      </c>
      <c r="S34" s="181" t="str">
        <f t="shared" ca="1" si="3"/>
        <v>ID</v>
      </c>
      <c r="T34" s="181" t="str">
        <f ca="1">IF(B34="","",IF(ISERROR(MATCH($J34,SorP!$B$1:$B$6279,0)),"",INDIRECT("'SorP'!$A$"&amp;MATCH($S34&amp;$J34,SorP!C:C,0))))</f>
        <v>ID-BB</v>
      </c>
      <c r="U34" s="201"/>
      <c r="V34" s="226">
        <f ca="1">IF(C34="",NA(),IF(OR(C34="Smelter not listed",C34="Smelter not yet identified"),MATCH($B34&amp;$D34,'Smelter Look-up'!$J:$J,0),MATCH($B34&amp;$C34,'Smelter Look-up'!$J:$J,0)))</f>
        <v>499</v>
      </c>
      <c r="X34" s="227">
        <f t="shared" ca="1" si="4"/>
        <v>0</v>
      </c>
      <c r="AB34" s="228" t="str">
        <f t="shared" ca="1" si="5"/>
        <v>TinPT Menara Cipta Mulia</v>
      </c>
    </row>
    <row r="35" spans="1:28" s="227" customFormat="1" ht="51">
      <c r="A35" s="181" t="s">
        <v>779</v>
      </c>
      <c r="B35" s="182" t="str">
        <f ca="1">IF(LEN(A35)=0,"",INDEX('Smelter Look-up'!$A:$A,MATCH($A35,'Smelter Look-up'!$E:$E,0)))</f>
        <v>Tin</v>
      </c>
      <c r="C35" s="186" t="str">
        <f ca="1">IF(LEN(A35)=0,"",INDEX('Smelter Look-up'!$C:$C,MATCH($A35,'Smelter Look-up'!$E:$E,0)))</f>
        <v>PT Mitra Stania Prima</v>
      </c>
      <c r="D35" s="230"/>
      <c r="E35" s="182" t="str">
        <f ca="1">IF(ISERROR($V35),"",OFFSET('Smelter Look-up'!$D$4,$V35-4,0)&amp;"")</f>
        <v>INDONESIA</v>
      </c>
      <c r="F35" s="182" t="str">
        <f ca="1">IF(ISERROR($V35),"",OFFSET('Smelter Look-up'!$E$4,$V35-4,0))</f>
        <v>CID001453</v>
      </c>
      <c r="G35" s="182" t="str">
        <f ca="1">IF(C35=$X$4,IF(ISERROR($V35),"Enter smelter details","RMI"),IF(ISERROR($V35),"",OFFSET('Smelter Look-up'!$F$4,$V35-4,0)))</f>
        <v>RMI</v>
      </c>
      <c r="H35" s="183">
        <f ca="1">IF(ISERROR($V35),"",OFFSET('Smelter Look-up'!$G$4,$V35-4,0))</f>
        <v>0</v>
      </c>
      <c r="I35" s="184" t="str">
        <f ca="1">IF(ISERROR($V35),"",OFFSET('Smelter Look-up'!$H$4,$V35-4,0))</f>
        <v>Sungailiat</v>
      </c>
      <c r="J35" s="184" t="str">
        <f ca="1">IF(ISERROR($V35),"",OFFSET('Smelter Look-up'!$I$4,$V35-4,0))</f>
        <v>Kepulauan Bangka Belitung</v>
      </c>
      <c r="K35" s="224"/>
      <c r="L35" s="224"/>
      <c r="M35" s="224"/>
      <c r="N35" s="224"/>
      <c r="O35" s="224"/>
      <c r="P35" s="185"/>
      <c r="Q35" s="225"/>
      <c r="R35" s="182" t="str">
        <f ca="1">IF(ISERROR($V35),"",OFFSET('Smelter Look-up'!$C$4,$V35-4,0)&amp;"")</f>
        <v>PT Mitra Stania Prima</v>
      </c>
      <c r="S35" s="181" t="str">
        <f t="shared" ca="1" si="3"/>
        <v>ID</v>
      </c>
      <c r="T35" s="181" t="str">
        <f ca="1">IF(B35="","",IF(ISERROR(MATCH($J35,SorP!$B$1:$B$6279,0)),"",INDIRECT("'SorP'!$A$"&amp;MATCH($S35&amp;$J35,SorP!C:C,0))))</f>
        <v>ID-BB</v>
      </c>
      <c r="U35" s="201"/>
      <c r="V35" s="226">
        <f ca="1">IF(C35="",NA(),IF(OR(C35="Smelter not listed",C35="Smelter not yet identified"),MATCH($B35&amp;$D35,'Smelter Look-up'!$J:$J,0),MATCH($B35&amp;$C35,'Smelter Look-up'!$J:$J,0)))</f>
        <v>500</v>
      </c>
      <c r="X35" s="227">
        <f t="shared" ca="1" si="4"/>
        <v>0</v>
      </c>
      <c r="AB35" s="228" t="str">
        <f t="shared" ca="1" si="5"/>
        <v>TinPT Mitra Stania Prima</v>
      </c>
    </row>
    <row r="36" spans="1:28" s="227" customFormat="1" ht="51">
      <c r="A36" s="181" t="s">
        <v>15112</v>
      </c>
      <c r="B36" s="182" t="str">
        <f ca="1">IF(LEN(A36)=0,"",INDEX('Smelter Look-up'!$A:$A,MATCH($A36,'Smelter Look-up'!$E:$E,0)))</f>
        <v>Tin</v>
      </c>
      <c r="C36" s="186" t="str">
        <f ca="1">IF(LEN(A36)=0,"",INDEX('Smelter Look-up'!$C:$C,MATCH($A36,'Smelter Look-up'!$E:$E,0)))</f>
        <v>PT Prima Timah Utama</v>
      </c>
      <c r="D36" s="230"/>
      <c r="E36" s="182" t="str">
        <f ca="1">IF(ISERROR($V36),"",OFFSET('Smelter Look-up'!$D$4,$V36-4,0)&amp;"")</f>
        <v>INDONESIA</v>
      </c>
      <c r="F36" s="182" t="str">
        <f ca="1">IF(ISERROR($V36),"",OFFSET('Smelter Look-up'!$E$4,$V36-4,0))</f>
        <v>CID001458</v>
      </c>
      <c r="G36" s="182" t="str">
        <f ca="1">IF(C36=$X$4,IF(ISERROR($V36),"Enter smelter details","RMI"),IF(ISERROR($V36),"",OFFSET('Smelter Look-up'!$F$4,$V36-4,0)))</f>
        <v>RMI</v>
      </c>
      <c r="H36" s="183">
        <f ca="1">IF(ISERROR($V36),"",OFFSET('Smelter Look-up'!$G$4,$V36-4,0))</f>
        <v>0</v>
      </c>
      <c r="I36" s="184" t="str">
        <f ca="1">IF(ISERROR($V36),"",OFFSET('Smelter Look-up'!$H$4,$V36-4,0))</f>
        <v>Pangkal Pinang</v>
      </c>
      <c r="J36" s="184" t="str">
        <f ca="1">IF(ISERROR($V36),"",OFFSET('Smelter Look-up'!$I$4,$V36-4,0))</f>
        <v>Kepulauan Bangka Belitung</v>
      </c>
      <c r="K36" s="224"/>
      <c r="L36" s="224"/>
      <c r="M36" s="224"/>
      <c r="N36" s="224"/>
      <c r="O36" s="224"/>
      <c r="P36" s="185"/>
      <c r="Q36" s="225"/>
      <c r="R36" s="182" t="str">
        <f ca="1">IF(ISERROR($V36),"",OFFSET('Smelter Look-up'!$C$4,$V36-4,0)&amp;"")</f>
        <v>PT Prima Timah Utama</v>
      </c>
      <c r="S36" s="181" t="str">
        <f t="shared" ca="1" si="3"/>
        <v>ID</v>
      </c>
      <c r="T36" s="181" t="str">
        <f ca="1">IF(B36="","",IF(ISERROR(MATCH($J36,SorP!$B$1:$B$6279,0)),"",INDIRECT("'SorP'!$A$"&amp;MATCH($S36&amp;$J36,SorP!C:C,0))))</f>
        <v>ID-BB</v>
      </c>
      <c r="U36" s="201"/>
      <c r="V36" s="226">
        <f ca="1">IF(C36="",NA(),IF(OR(C36="Smelter not listed",C36="Smelter not yet identified"),MATCH($B36&amp;$D36,'Smelter Look-up'!$J:$J,0),MATCH($B36&amp;$C36,'Smelter Look-up'!$J:$J,0)))</f>
        <v>504</v>
      </c>
      <c r="X36" s="227">
        <f t="shared" ca="1" si="4"/>
        <v>0</v>
      </c>
      <c r="AB36" s="228" t="str">
        <f t="shared" ca="1" si="5"/>
        <v>TinPT Prima Timah Utama</v>
      </c>
    </row>
    <row r="37" spans="1:28" s="227" customFormat="1" ht="51">
      <c r="A37" s="181" t="s">
        <v>15114</v>
      </c>
      <c r="B37" s="182" t="str">
        <f ca="1">IF(LEN(A37)=0,"",INDEX('Smelter Look-up'!$A:$A,MATCH($A37,'Smelter Look-up'!$E:$E,0)))</f>
        <v>Tin</v>
      </c>
      <c r="C37" s="186" t="str">
        <f ca="1">IF(LEN(A37)=0,"",INDEX('Smelter Look-up'!$C:$C,MATCH($A37,'Smelter Look-up'!$E:$E,0)))</f>
        <v>PT Rajawali Rimba Perkasa</v>
      </c>
      <c r="D37" s="230"/>
      <c r="E37" s="182" t="str">
        <f ca="1">IF(ISERROR($V37),"",OFFSET('Smelter Look-up'!$D$4,$V37-4,0)&amp;"")</f>
        <v>INDONESIA</v>
      </c>
      <c r="F37" s="182" t="str">
        <f ca="1">IF(ISERROR($V37),"",OFFSET('Smelter Look-up'!$E$4,$V37-4,0))</f>
        <v>CID003381</v>
      </c>
      <c r="G37" s="182" t="str">
        <f ca="1">IF(C37=$X$4,IF(ISERROR($V37),"Enter smelter details","RMI"),IF(ISERROR($V37),"",OFFSET('Smelter Look-up'!$F$4,$V37-4,0)))</f>
        <v>RMI</v>
      </c>
      <c r="H37" s="183">
        <f ca="1">IF(ISERROR($V37),"",OFFSET('Smelter Look-up'!$G$4,$V37-4,0))</f>
        <v>0</v>
      </c>
      <c r="I37" s="184" t="str">
        <f ca="1">IF(ISERROR($V37),"",OFFSET('Smelter Look-up'!$H$4,$V37-4,0))</f>
        <v>Tukak Sadai</v>
      </c>
      <c r="J37" s="184" t="str">
        <f ca="1">IF(ISERROR($V37),"",OFFSET('Smelter Look-up'!$I$4,$V37-4,0))</f>
        <v>Kepulauan Bangka Belitung</v>
      </c>
      <c r="K37" s="224"/>
      <c r="L37" s="224"/>
      <c r="M37" s="224"/>
      <c r="N37" s="224"/>
      <c r="O37" s="224"/>
      <c r="P37" s="185"/>
      <c r="Q37" s="225"/>
      <c r="R37" s="182" t="str">
        <f ca="1">IF(ISERROR($V37),"",OFFSET('Smelter Look-up'!$C$4,$V37-4,0)&amp;"")</f>
        <v>PT Rajawali Rimba Perkasa</v>
      </c>
      <c r="S37" s="181" t="str">
        <f t="shared" ca="1" si="3"/>
        <v>ID</v>
      </c>
      <c r="T37" s="181" t="str">
        <f ca="1">IF(B37="","",IF(ISERROR(MATCH($J37,SorP!$B$1:$B$6279,0)),"",INDIRECT("'SorP'!$A$"&amp;MATCH($S37&amp;$J37,SorP!C:C,0))))</f>
        <v>ID-BB</v>
      </c>
      <c r="U37" s="201"/>
      <c r="V37" s="226">
        <f ca="1">IF(C37="",NA(),IF(OR(C37="Smelter not listed",C37="Smelter not yet identified"),MATCH($B37&amp;$D37,'Smelter Look-up'!$J:$J,0),MATCH($B37&amp;$C37,'Smelter Look-up'!$J:$J,0)))</f>
        <v>506</v>
      </c>
      <c r="X37" s="227">
        <f t="shared" ca="1" si="4"/>
        <v>0</v>
      </c>
      <c r="AB37" s="228" t="str">
        <f t="shared" ca="1" si="5"/>
        <v>TinPT Rajawali Rimba Perkasa</v>
      </c>
    </row>
    <row r="38" spans="1:28" s="227" customFormat="1" ht="51">
      <c r="A38" s="181" t="s">
        <v>780</v>
      </c>
      <c r="B38" s="182" t="str">
        <f ca="1">IF(LEN(A38)=0,"",INDEX('Smelter Look-up'!$A:$A,MATCH($A38,'Smelter Look-up'!$E:$E,0)))</f>
        <v>Tin</v>
      </c>
      <c r="C38" s="186" t="str">
        <f ca="1">IF(LEN(A38)=0,"",INDEX('Smelter Look-up'!$C:$C,MATCH($A38,'Smelter Look-up'!$E:$E,0)))</f>
        <v>PT Refined Bangka Tin</v>
      </c>
      <c r="D38" s="230"/>
      <c r="E38" s="182" t="str">
        <f ca="1">IF(ISERROR($V38),"",OFFSET('Smelter Look-up'!$D$4,$V38-4,0)&amp;"")</f>
        <v>INDONESIA</v>
      </c>
      <c r="F38" s="182" t="str">
        <f ca="1">IF(ISERROR($V38),"",OFFSET('Smelter Look-up'!$E$4,$V38-4,0))</f>
        <v>CID001460</v>
      </c>
      <c r="G38" s="182" t="str">
        <f ca="1">IF(C38=$X$4,IF(ISERROR($V38),"Enter smelter details","RMI"),IF(ISERROR($V38),"",OFFSET('Smelter Look-up'!$F$4,$V38-4,0)))</f>
        <v>RMI</v>
      </c>
      <c r="H38" s="183">
        <f ca="1">IF(ISERROR($V38),"",OFFSET('Smelter Look-up'!$G$4,$V38-4,0))</f>
        <v>0</v>
      </c>
      <c r="I38" s="184" t="str">
        <f ca="1">IF(ISERROR($V38),"",OFFSET('Smelter Look-up'!$H$4,$V38-4,0))</f>
        <v>Sungailiat</v>
      </c>
      <c r="J38" s="184" t="str">
        <f ca="1">IF(ISERROR($V38),"",OFFSET('Smelter Look-up'!$I$4,$V38-4,0))</f>
        <v>Kepulauan Bangka Belitung</v>
      </c>
      <c r="K38" s="224"/>
      <c r="L38" s="224"/>
      <c r="M38" s="224"/>
      <c r="N38" s="224"/>
      <c r="O38" s="224"/>
      <c r="P38" s="185"/>
      <c r="Q38" s="225"/>
      <c r="R38" s="182" t="str">
        <f ca="1">IF(ISERROR($V38),"",OFFSET('Smelter Look-up'!$C$4,$V38-4,0)&amp;"")</f>
        <v>PT Refined Bangka Tin</v>
      </c>
      <c r="S38" s="181" t="str">
        <f t="shared" ref="S38:S68" ca="1" si="6">IF(B38="","",IF(ISERROR(MATCH($E38,CL,0)),"Unknown",INDIRECT("'C'!$A$"&amp;MATCH($E38,CL,0)+1)))</f>
        <v>ID</v>
      </c>
      <c r="T38" s="181" t="str">
        <f ca="1">IF(B38="","",IF(ISERROR(MATCH($J38,SorP!$B$1:$B$6279,0)),"",INDIRECT("'SorP'!$A$"&amp;MATCH($S38&amp;$J38,SorP!C:C,0))))</f>
        <v>ID-BB</v>
      </c>
      <c r="U38" s="201"/>
      <c r="V38" s="226">
        <f ca="1">IF(C38="",NA(),IF(OR(C38="Smelter not listed",C38="Smelter not yet identified"),MATCH($B38&amp;$D38,'Smelter Look-up'!$J:$J,0),MATCH($B38&amp;$C38,'Smelter Look-up'!$J:$J,0)))</f>
        <v>507</v>
      </c>
      <c r="X38" s="227">
        <f t="shared" ref="X38:X68" ca="1" si="7">IF(AND(C38="Smelter not listed",OR(LEN(D38)=0,LEN(E38)=0)),1,0)</f>
        <v>0</v>
      </c>
      <c r="AB38" s="228" t="str">
        <f t="shared" ref="AB38:AB68" ca="1" si="8">B38&amp;C38</f>
        <v>TinPT Refined Bangka Tin</v>
      </c>
    </row>
    <row r="39" spans="1:28" s="227" customFormat="1" ht="63.75">
      <c r="A39" s="181" t="s">
        <v>15493</v>
      </c>
      <c r="B39" s="182" t="str">
        <f ca="1">IF(LEN(A39)=0,"",INDEX('Smelter Look-up'!$A:$A,MATCH($A39,'Smelter Look-up'!$E:$E,0)))</f>
        <v>Tin</v>
      </c>
      <c r="C39" s="186" t="str">
        <f ca="1">IF(LEN(A39)=0,"",INDEX('Smelter Look-up'!$C:$C,MATCH($A39,'Smelter Look-up'!$E:$E,0)))</f>
        <v>PT Sariwiguna Binasentosa</v>
      </c>
      <c r="D39" s="230"/>
      <c r="E39" s="182" t="str">
        <f ca="1">IF(ISERROR($V39),"",OFFSET('Smelter Look-up'!$D$4,$V39-4,0)&amp;"")</f>
        <v>INDONESIA</v>
      </c>
      <c r="F39" s="182" t="str">
        <f ca="1">IF(ISERROR($V39),"",OFFSET('Smelter Look-up'!$E$4,$V39-4,0))</f>
        <v>CID001463</v>
      </c>
      <c r="G39" s="182" t="str">
        <f ca="1">IF(C39=$X$4,IF(ISERROR($V39),"Enter smelter details","RMI"),IF(ISERROR($V39),"",OFFSET('Smelter Look-up'!$F$4,$V39-4,0)))</f>
        <v>RMI</v>
      </c>
      <c r="H39" s="183">
        <f ca="1">IF(ISERROR($V39),"",OFFSET('Smelter Look-up'!$G$4,$V39-4,0))</f>
        <v>0</v>
      </c>
      <c r="I39" s="184" t="str">
        <f ca="1">IF(ISERROR($V39),"",OFFSET('Smelter Look-up'!$H$4,$V39-4,0))</f>
        <v>Pangkal Pinang</v>
      </c>
      <c r="J39" s="184" t="str">
        <f ca="1">IF(ISERROR($V39),"",OFFSET('Smelter Look-up'!$I$4,$V39-4,0))</f>
        <v>Kepulauan Bangka Belitung</v>
      </c>
      <c r="K39" s="224"/>
      <c r="L39" s="224"/>
      <c r="M39" s="224"/>
      <c r="N39" s="224"/>
      <c r="O39" s="224"/>
      <c r="P39" s="185"/>
      <c r="Q39" s="225"/>
      <c r="R39" s="182" t="str">
        <f ca="1">IF(ISERROR($V39),"",OFFSET('Smelter Look-up'!$C$4,$V39-4,0)&amp;"")</f>
        <v>PT Sariwiguna Binasentosa</v>
      </c>
      <c r="S39" s="181" t="str">
        <f t="shared" ca="1" si="6"/>
        <v>ID</v>
      </c>
      <c r="T39" s="181" t="str">
        <f ca="1">IF(B39="","",IF(ISERROR(MATCH($J39,SorP!$B$1:$B$6279,0)),"",INDIRECT("'SorP'!$A$"&amp;MATCH($S39&amp;$J39,SorP!C:C,0))))</f>
        <v>ID-BB</v>
      </c>
      <c r="U39" s="201"/>
      <c r="V39" s="226">
        <f ca="1">IF(C39="",NA(),IF(OR(C39="Smelter not listed",C39="Smelter not yet identified"),MATCH($B39&amp;$D39,'Smelter Look-up'!$J:$J,0),MATCH($B39&amp;$C39,'Smelter Look-up'!$J:$J,0)))</f>
        <v>508</v>
      </c>
      <c r="X39" s="227">
        <f t="shared" ca="1" si="7"/>
        <v>0</v>
      </c>
      <c r="AB39" s="228" t="str">
        <f t="shared" ca="1" si="8"/>
        <v>TinPT Sariwiguna Binasentosa</v>
      </c>
    </row>
    <row r="40" spans="1:28" s="227" customFormat="1" ht="51">
      <c r="A40" s="181" t="s">
        <v>15116</v>
      </c>
      <c r="B40" s="182" t="str">
        <f ca="1">IF(LEN(A40)=0,"",INDEX('Smelter Look-up'!$A:$A,MATCH($A40,'Smelter Look-up'!$E:$E,0)))</f>
        <v>Tin</v>
      </c>
      <c r="C40" s="186" t="str">
        <f ca="1">IF(LEN(A40)=0,"",INDEX('Smelter Look-up'!$C:$C,MATCH($A40,'Smelter Look-up'!$E:$E,0)))</f>
        <v>PT Stanindo Inti Perkasa</v>
      </c>
      <c r="D40" s="230"/>
      <c r="E40" s="182" t="str">
        <f ca="1">IF(ISERROR($V40),"",OFFSET('Smelter Look-up'!$D$4,$V40-4,0)&amp;"")</f>
        <v>INDONESIA</v>
      </c>
      <c r="F40" s="182" t="str">
        <f ca="1">IF(ISERROR($V40),"",OFFSET('Smelter Look-up'!$E$4,$V40-4,0))</f>
        <v>CID001468</v>
      </c>
      <c r="G40" s="182" t="str">
        <f ca="1">IF(C40=$X$4,IF(ISERROR($V40),"Enter smelter details","RMI"),IF(ISERROR($V40),"",OFFSET('Smelter Look-up'!$F$4,$V40-4,0)))</f>
        <v>RMI</v>
      </c>
      <c r="H40" s="183">
        <f ca="1">IF(ISERROR($V40),"",OFFSET('Smelter Look-up'!$G$4,$V40-4,0))</f>
        <v>0</v>
      </c>
      <c r="I40" s="184" t="str">
        <f ca="1">IF(ISERROR($V40),"",OFFSET('Smelter Look-up'!$H$4,$V40-4,0))</f>
        <v>Pangkal Pinang</v>
      </c>
      <c r="J40" s="184" t="str">
        <f ca="1">IF(ISERROR($V40),"",OFFSET('Smelter Look-up'!$I$4,$V40-4,0))</f>
        <v>Kepulauan Bangka Belitung</v>
      </c>
      <c r="K40" s="224"/>
      <c r="L40" s="224"/>
      <c r="M40" s="224"/>
      <c r="N40" s="224"/>
      <c r="O40" s="224"/>
      <c r="P40" s="185"/>
      <c r="Q40" s="225"/>
      <c r="R40" s="182" t="str">
        <f ca="1">IF(ISERROR($V40),"",OFFSET('Smelter Look-up'!$C$4,$V40-4,0)&amp;"")</f>
        <v>PT Stanindo Inti Perkasa</v>
      </c>
      <c r="S40" s="181" t="str">
        <f t="shared" ca="1" si="6"/>
        <v>ID</v>
      </c>
      <c r="T40" s="181" t="str">
        <f ca="1">IF(B40="","",IF(ISERROR(MATCH($J40,SorP!$B$1:$B$6279,0)),"",INDIRECT("'SorP'!$A$"&amp;MATCH($S40&amp;$J40,SorP!C:C,0))))</f>
        <v>ID-BB</v>
      </c>
      <c r="U40" s="201"/>
      <c r="V40" s="226">
        <f ca="1">IF(C40="",NA(),IF(OR(C40="Smelter not listed",C40="Smelter not yet identified"),MATCH($B40&amp;$D40,'Smelter Look-up'!$J:$J,0),MATCH($B40&amp;$C40,'Smelter Look-up'!$J:$J,0)))</f>
        <v>509</v>
      </c>
      <c r="X40" s="227">
        <f t="shared" ca="1" si="7"/>
        <v>0</v>
      </c>
      <c r="AB40" s="228" t="str">
        <f t="shared" ca="1" si="8"/>
        <v>TinPT Stanindo Inti Perkasa</v>
      </c>
    </row>
    <row r="41" spans="1:28" s="227" customFormat="1" ht="51">
      <c r="A41" s="181" t="s">
        <v>800</v>
      </c>
      <c r="B41" s="182" t="str">
        <f ca="1">IF(LEN(A41)=0,"",INDEX('Smelter Look-up'!$A:$A,MATCH($A41,'Smelter Look-up'!$E:$E,0)))</f>
        <v>Tin</v>
      </c>
      <c r="C41" s="186" t="str">
        <f ca="1">IF(LEN(A41)=0,"",INDEX('Smelter Look-up'!$C:$C,MATCH($A41,'Smelter Look-up'!$E:$E,0)))</f>
        <v>PT Timah Tbk Kundur</v>
      </c>
      <c r="D41" s="230"/>
      <c r="E41" s="182" t="str">
        <f ca="1">IF(ISERROR($V41),"",OFFSET('Smelter Look-up'!$D$4,$V41-4,0)&amp;"")</f>
        <v>INDONESIA</v>
      </c>
      <c r="F41" s="182" t="str">
        <f ca="1">IF(ISERROR($V41),"",OFFSET('Smelter Look-up'!$E$4,$V41-4,0))</f>
        <v>CID001477</v>
      </c>
      <c r="G41" s="182" t="str">
        <f ca="1">IF(C41=$X$4,IF(ISERROR($V41),"Enter smelter details","RMI"),IF(ISERROR($V41),"",OFFSET('Smelter Look-up'!$F$4,$V41-4,0)))</f>
        <v>RMI</v>
      </c>
      <c r="H41" s="183">
        <f ca="1">IF(ISERROR($V41),"",OFFSET('Smelter Look-up'!$G$4,$V41-4,0))</f>
        <v>0</v>
      </c>
      <c r="I41" s="184" t="str">
        <f ca="1">IF(ISERROR($V41),"",OFFSET('Smelter Look-up'!$H$4,$V41-4,0))</f>
        <v>Kundur</v>
      </c>
      <c r="J41" s="184" t="str">
        <f ca="1">IF(ISERROR($V41),"",OFFSET('Smelter Look-up'!$I$4,$V41-4,0))</f>
        <v>Riau</v>
      </c>
      <c r="K41" s="224"/>
      <c r="L41" s="224"/>
      <c r="M41" s="224"/>
      <c r="N41" s="224"/>
      <c r="O41" s="224"/>
      <c r="P41" s="185"/>
      <c r="Q41" s="225"/>
      <c r="R41" s="182" t="str">
        <f ca="1">IF(ISERROR($V41),"",OFFSET('Smelter Look-up'!$C$4,$V41-4,0)&amp;"")</f>
        <v>PT Timah Tbk Kundur</v>
      </c>
      <c r="S41" s="181" t="str">
        <f t="shared" ca="1" si="6"/>
        <v>ID</v>
      </c>
      <c r="T41" s="181" t="str">
        <f ca="1">IF(B41="","",IF(ISERROR(MATCH($J41,SorP!$B$1:$B$6279,0)),"",INDIRECT("'SorP'!$A$"&amp;MATCH($S41&amp;$J41,SorP!C:C,0))))</f>
        <v>ID-RI</v>
      </c>
      <c r="U41" s="201"/>
      <c r="V41" s="226">
        <f ca="1">IF(C41="",NA(),IF(OR(C41="Smelter not listed",C41="Smelter not yet identified"),MATCH($B41&amp;$D41,'Smelter Look-up'!$J:$J,0),MATCH($B41&amp;$C41,'Smelter Look-up'!$J:$J,0)))</f>
        <v>513</v>
      </c>
      <c r="X41" s="227">
        <f t="shared" ca="1" si="7"/>
        <v>0</v>
      </c>
      <c r="AB41" s="228" t="str">
        <f t="shared" ca="1" si="8"/>
        <v>TinPT Timah Tbk Kundur</v>
      </c>
    </row>
    <row r="42" spans="1:28" s="227" customFormat="1" ht="51">
      <c r="A42" s="181" t="s">
        <v>781</v>
      </c>
      <c r="B42" s="182" t="str">
        <f ca="1">IF(LEN(A42)=0,"",INDEX('Smelter Look-up'!$A:$A,MATCH($A42,'Smelter Look-up'!$E:$E,0)))</f>
        <v>Tin</v>
      </c>
      <c r="C42" s="186" t="str">
        <f ca="1">IF(LEN(A42)=0,"",INDEX('Smelter Look-up'!$C:$C,MATCH($A42,'Smelter Look-up'!$E:$E,0)))</f>
        <v>PT Timah Tbk Mentok</v>
      </c>
      <c r="D42" s="230"/>
      <c r="E42" s="182" t="str">
        <f ca="1">IF(ISERROR($V42),"",OFFSET('Smelter Look-up'!$D$4,$V42-4,0)&amp;"")</f>
        <v>INDONESIA</v>
      </c>
      <c r="F42" s="182" t="str">
        <f ca="1">IF(ISERROR($V42),"",OFFSET('Smelter Look-up'!$E$4,$V42-4,0))</f>
        <v>CID001482</v>
      </c>
      <c r="G42" s="182" t="str">
        <f ca="1">IF(C42=$X$4,IF(ISERROR($V42),"Enter smelter details","RMI"),IF(ISERROR($V42),"",OFFSET('Smelter Look-up'!$F$4,$V42-4,0)))</f>
        <v>RMI</v>
      </c>
      <c r="H42" s="183">
        <f ca="1">IF(ISERROR($V42),"",OFFSET('Smelter Look-up'!$G$4,$V42-4,0))</f>
        <v>0</v>
      </c>
      <c r="I42" s="184" t="str">
        <f ca="1">IF(ISERROR($V42),"",OFFSET('Smelter Look-up'!$H$4,$V42-4,0))</f>
        <v>Mentok</v>
      </c>
      <c r="J42" s="184" t="str">
        <f ca="1">IF(ISERROR($V42),"",OFFSET('Smelter Look-up'!$I$4,$V42-4,0))</f>
        <v>Kepulauan Bangka Belitung</v>
      </c>
      <c r="K42" s="224"/>
      <c r="L42" s="224"/>
      <c r="M42" s="224"/>
      <c r="N42" s="224"/>
      <c r="O42" s="224"/>
      <c r="P42" s="185"/>
      <c r="Q42" s="225"/>
      <c r="R42" s="182" t="str">
        <f ca="1">IF(ISERROR($V42),"",OFFSET('Smelter Look-up'!$C$4,$V42-4,0)&amp;"")</f>
        <v>PT Timah Tbk Mentok</v>
      </c>
      <c r="S42" s="181" t="str">
        <f t="shared" ca="1" si="6"/>
        <v>ID</v>
      </c>
      <c r="T42" s="181" t="str">
        <f ca="1">IF(B42="","",IF(ISERROR(MATCH($J42,SorP!$B$1:$B$6279,0)),"",INDIRECT("'SorP'!$A$"&amp;MATCH($S42&amp;$J42,SorP!C:C,0))))</f>
        <v>ID-BB</v>
      </c>
      <c r="U42" s="201"/>
      <c r="V42" s="226">
        <f ca="1">IF(C42="",NA(),IF(OR(C42="Smelter not listed",C42="Smelter not yet identified"),MATCH($B42&amp;$D42,'Smelter Look-up'!$J:$J,0),MATCH($B42&amp;$C42,'Smelter Look-up'!$J:$J,0)))</f>
        <v>514</v>
      </c>
      <c r="X42" s="227">
        <f t="shared" ca="1" si="7"/>
        <v>0</v>
      </c>
      <c r="AB42" s="228" t="str">
        <f t="shared" ca="1" si="8"/>
        <v>TinPT Timah Tbk Mentok</v>
      </c>
    </row>
    <row r="43" spans="1:28" s="227" customFormat="1" ht="25.5">
      <c r="A43" s="181" t="s">
        <v>783</v>
      </c>
      <c r="B43" s="182" t="str">
        <f ca="1">IF(LEN(A43)=0,"",INDEX('Smelter Look-up'!$A:$A,MATCH($A43,'Smelter Look-up'!$E:$E,0)))</f>
        <v>Tin</v>
      </c>
      <c r="C43" s="186" t="str">
        <f ca="1">IF(LEN(A43)=0,"",INDEX('Smelter Look-up'!$C:$C,MATCH($A43,'Smelter Look-up'!$E:$E,0)))</f>
        <v>Rui Da Hung</v>
      </c>
      <c r="D43" s="230"/>
      <c r="E43" s="182" t="str">
        <f ca="1">IF(ISERROR($V43),"",OFFSET('Smelter Look-up'!$D$4,$V43-4,0)&amp;"")</f>
        <v>TAIWAN, PROVINCE OF CHINA</v>
      </c>
      <c r="F43" s="182" t="str">
        <f ca="1">IF(ISERROR($V43),"",OFFSET('Smelter Look-up'!$E$4,$V43-4,0))</f>
        <v>CID001539</v>
      </c>
      <c r="G43" s="182" t="str">
        <f ca="1">IF(C43=$X$4,IF(ISERROR($V43),"Enter smelter details","RMI"),IF(ISERROR($V43),"",OFFSET('Smelter Look-up'!$F$4,$V43-4,0)))</f>
        <v>RMI</v>
      </c>
      <c r="H43" s="183">
        <f ca="1">IF(ISERROR($V43),"",OFFSET('Smelter Look-up'!$G$4,$V43-4,0))</f>
        <v>0</v>
      </c>
      <c r="I43" s="184" t="str">
        <f ca="1">IF(ISERROR($V43),"",OFFSET('Smelter Look-up'!$H$4,$V43-4,0))</f>
        <v>Longtan Shiang Taoyuan</v>
      </c>
      <c r="J43" s="184" t="str">
        <f ca="1">IF(ISERROR($V43),"",OFFSET('Smelter Look-up'!$I$4,$V43-4,0))</f>
        <v>Taoyuan</v>
      </c>
      <c r="K43" s="224"/>
      <c r="L43" s="224"/>
      <c r="M43" s="224"/>
      <c r="N43" s="224"/>
      <c r="O43" s="224"/>
      <c r="P43" s="185"/>
      <c r="Q43" s="225"/>
      <c r="R43" s="182" t="str">
        <f ca="1">IF(ISERROR($V43),"",OFFSET('Smelter Look-up'!$C$4,$V43-4,0)&amp;"")</f>
        <v>Rui Da Hung</v>
      </c>
      <c r="S43" s="181" t="str">
        <f t="shared" ca="1" si="6"/>
        <v>TW</v>
      </c>
      <c r="T43" s="181" t="str">
        <f ca="1">IF(B43="","",IF(ISERROR(MATCH($J43,SorP!$B$1:$B$6279,0)),"",INDIRECT("'SorP'!$A$"&amp;MATCH($S43&amp;$J43,SorP!C:C,0))))</f>
        <v>TW-TAO</v>
      </c>
      <c r="U43" s="201"/>
      <c r="V43" s="226">
        <f ca="1">IF(C43="",NA(),IF(OR(C43="Smelter not listed",C43="Smelter not yet identified"),MATCH($B43&amp;$D43,'Smelter Look-up'!$J:$J,0),MATCH($B43&amp;$C43,'Smelter Look-up'!$J:$J,0)))</f>
        <v>521</v>
      </c>
      <c r="X43" s="227">
        <f t="shared" ca="1" si="7"/>
        <v>0</v>
      </c>
      <c r="AB43" s="228" t="str">
        <f t="shared" ca="1" si="8"/>
        <v>TinRui Da Hung</v>
      </c>
    </row>
    <row r="44" spans="1:28" s="227" customFormat="1" ht="25.5">
      <c r="A44" s="181" t="s">
        <v>784</v>
      </c>
      <c r="B44" s="182" t="str">
        <f ca="1">IF(LEN(A44)=0,"",INDEX('Smelter Look-up'!$A:$A,MATCH($A44,'Smelter Look-up'!$E:$E,0)))</f>
        <v>Tin</v>
      </c>
      <c r="C44" s="186" t="str">
        <f ca="1">IF(LEN(A44)=0,"",INDEX('Smelter Look-up'!$C:$C,MATCH($A44,'Smelter Look-up'!$E:$E,0)))</f>
        <v>Thaisarco</v>
      </c>
      <c r="D44" s="230"/>
      <c r="E44" s="182" t="str">
        <f ca="1">IF(ISERROR($V44),"",OFFSET('Smelter Look-up'!$D$4,$V44-4,0)&amp;"")</f>
        <v>THAILAND</v>
      </c>
      <c r="F44" s="182" t="str">
        <f ca="1">IF(ISERROR($V44),"",OFFSET('Smelter Look-up'!$E$4,$V44-4,0))</f>
        <v>CID001898</v>
      </c>
      <c r="G44" s="182" t="str">
        <f ca="1">IF(C44=$X$4,IF(ISERROR($V44),"Enter smelter details","RMI"),IF(ISERROR($V44),"",OFFSET('Smelter Look-up'!$F$4,$V44-4,0)))</f>
        <v>RMI</v>
      </c>
      <c r="H44" s="183">
        <f ca="1">IF(ISERROR($V44),"",OFFSET('Smelter Look-up'!$G$4,$V44-4,0))</f>
        <v>0</v>
      </c>
      <c r="I44" s="184" t="str">
        <f ca="1">IF(ISERROR($V44),"",OFFSET('Smelter Look-up'!$H$4,$V44-4,0))</f>
        <v>Amphur Muang</v>
      </c>
      <c r="J44" s="184" t="str">
        <f ca="1">IF(ISERROR($V44),"",OFFSET('Smelter Look-up'!$I$4,$V44-4,0))</f>
        <v>Phuket</v>
      </c>
      <c r="K44" s="224"/>
      <c r="L44" s="224"/>
      <c r="M44" s="224"/>
      <c r="N44" s="224"/>
      <c r="O44" s="224"/>
      <c r="P44" s="185"/>
      <c r="Q44" s="225"/>
      <c r="R44" s="182" t="str">
        <f ca="1">IF(ISERROR($V44),"",OFFSET('Smelter Look-up'!$C$4,$V44-4,0)&amp;"")</f>
        <v>Thaisarco</v>
      </c>
      <c r="S44" s="181" t="str">
        <f t="shared" ca="1" si="6"/>
        <v>TH</v>
      </c>
      <c r="T44" s="181" t="str">
        <f ca="1">IF(B44="","",IF(ISERROR(MATCH($J44,SorP!$B$1:$B$6279,0)),"",INDIRECT("'SorP'!$A$"&amp;MATCH($S44&amp;$J44,SorP!C:C,0))))</f>
        <v>TH-83</v>
      </c>
      <c r="U44" s="201"/>
      <c r="V44" s="226">
        <f ca="1">IF(C44="",NA(),IF(OR(C44="Smelter not listed",C44="Smelter not yet identified"),MATCH($B44&amp;$D44,'Smelter Look-up'!$J:$J,0),MATCH($B44&amp;$C44,'Smelter Look-up'!$J:$J,0)))</f>
        <v>526</v>
      </c>
      <c r="X44" s="227">
        <f t="shared" ca="1" si="7"/>
        <v>0</v>
      </c>
      <c r="AB44" s="228" t="str">
        <f t="shared" ca="1" si="8"/>
        <v>TinThaisarco</v>
      </c>
    </row>
    <row r="45" spans="1:28" s="227" customFormat="1" ht="89.25">
      <c r="A45" s="181" t="s">
        <v>787</v>
      </c>
      <c r="B45" s="182" t="str">
        <f ca="1">IF(LEN(A45)=0,"",INDEX('Smelter Look-up'!$A:$A,MATCH($A45,'Smelter Look-up'!$E:$E,0)))</f>
        <v>Tin</v>
      </c>
      <c r="C45" s="186" t="str">
        <f ca="1">IF(LEN(A45)=0,"",INDEX('Smelter Look-up'!$C:$C,MATCH($A45,'Smelter Look-up'!$E:$E,0)))</f>
        <v>Tin Smelting Branch of Yunnan Tin Co., Ltd.</v>
      </c>
      <c r="D45" s="230"/>
      <c r="E45" s="182" t="str">
        <f ca="1">IF(ISERROR($V45),"",OFFSET('Smelter Look-up'!$D$4,$V45-4,0)&amp;"")</f>
        <v>CHINA</v>
      </c>
      <c r="F45" s="182" t="str">
        <f ca="1">IF(ISERROR($V45),"",OFFSET('Smelter Look-up'!$E$4,$V45-4,0))</f>
        <v>CID002180</v>
      </c>
      <c r="G45" s="182" t="str">
        <f ca="1">IF(C45=$X$4,IF(ISERROR($V45),"Enter smelter details","RMI"),IF(ISERROR($V45),"",OFFSET('Smelter Look-up'!$F$4,$V45-4,0)))</f>
        <v>RMI</v>
      </c>
      <c r="H45" s="183">
        <f ca="1">IF(ISERROR($V45),"",OFFSET('Smelter Look-up'!$G$4,$V45-4,0))</f>
        <v>0</v>
      </c>
      <c r="I45" s="184" t="str">
        <f ca="1">IF(ISERROR($V45),"",OFFSET('Smelter Look-up'!$H$4,$V45-4,0))</f>
        <v>Gejiu</v>
      </c>
      <c r="J45" s="184" t="str">
        <f ca="1">IF(ISERROR($V45),"",OFFSET('Smelter Look-up'!$I$4,$V45-4,0))</f>
        <v>Yunnan Sheng</v>
      </c>
      <c r="K45" s="224"/>
      <c r="L45" s="224"/>
      <c r="M45" s="224"/>
      <c r="N45" s="224"/>
      <c r="O45" s="224"/>
      <c r="P45" s="185"/>
      <c r="Q45" s="225"/>
      <c r="R45" s="182" t="str">
        <f ca="1">IF(ISERROR($V45),"",OFFSET('Smelter Look-up'!$C$4,$V45-4,0)&amp;"")</f>
        <v>Tin Smelting Branch of Yunnan Tin Co., Ltd.</v>
      </c>
      <c r="S45" s="181" t="str">
        <f t="shared" ca="1" si="6"/>
        <v>CN</v>
      </c>
      <c r="T45" s="181" t="str">
        <f ca="1">IF(B45="","",IF(ISERROR(MATCH($J45,SorP!$B$1:$B$6279,0)),"",INDIRECT("'SorP'!$A$"&amp;MATCH($S45&amp;$J45,SorP!C:C,0))))</f>
        <v>CN-YN</v>
      </c>
      <c r="U45" s="201"/>
      <c r="V45" s="226">
        <f ca="1">IF(C45="",NA(),IF(OR(C45="Smelter not listed",C45="Smelter not yet identified"),MATCH($B45&amp;$D45,'Smelter Look-up'!$J:$J,0),MATCH($B45&amp;$C45,'Smelter Look-up'!$J:$J,0)))</f>
        <v>529</v>
      </c>
      <c r="X45" s="227">
        <f t="shared" ca="1" si="7"/>
        <v>0</v>
      </c>
      <c r="AB45" s="228" t="str">
        <f t="shared" ca="1" si="8"/>
        <v>TinTin Smelting Branch of Yunnan Tin Co., Ltd.</v>
      </c>
    </row>
    <row r="46" spans="1:28" s="227" customFormat="1" ht="51">
      <c r="A46" s="181" t="s">
        <v>13184</v>
      </c>
      <c r="B46" s="182" t="str">
        <f ca="1">IF(LEN(A46)=0,"",INDEX('Smelter Look-up'!$A:$A,MATCH($A46,'Smelter Look-up'!$E:$E,0)))</f>
        <v>Tin</v>
      </c>
      <c r="C46" s="186" t="str">
        <f ca="1">IF(LEN(A46)=0,"",INDEX('Smelter Look-up'!$C:$C,MATCH($A46,'Smelter Look-up'!$E:$E,0)))</f>
        <v>Tin Technology &amp; Refining</v>
      </c>
      <c r="D46" s="230"/>
      <c r="E46" s="182" t="str">
        <f ca="1">IF(ISERROR($V46),"",OFFSET('Smelter Look-up'!$D$4,$V46-4,0)&amp;"")</f>
        <v>UNITED STATES OF AMERICA</v>
      </c>
      <c r="F46" s="182" t="str">
        <f ca="1">IF(ISERROR($V46),"",OFFSET('Smelter Look-up'!$E$4,$V46-4,0))</f>
        <v>CID003325</v>
      </c>
      <c r="G46" s="182" t="str">
        <f ca="1">IF(C46=$X$4,IF(ISERROR($V46),"Enter smelter details","RMI"),IF(ISERROR($V46),"",OFFSET('Smelter Look-up'!$F$4,$V46-4,0)))</f>
        <v>RMI</v>
      </c>
      <c r="H46" s="183">
        <f ca="1">IF(ISERROR($V46),"",OFFSET('Smelter Look-up'!$G$4,$V46-4,0))</f>
        <v>0</v>
      </c>
      <c r="I46" s="184" t="str">
        <f ca="1">IF(ISERROR($V46),"",OFFSET('Smelter Look-up'!$H$4,$V46-4,0))</f>
        <v>West Chester</v>
      </c>
      <c r="J46" s="184" t="str">
        <f ca="1">IF(ISERROR($V46),"",OFFSET('Smelter Look-up'!$I$4,$V46-4,0))</f>
        <v>Pennsylvania</v>
      </c>
      <c r="K46" s="224"/>
      <c r="L46" s="224"/>
      <c r="M46" s="224"/>
      <c r="N46" s="224"/>
      <c r="O46" s="224"/>
      <c r="P46" s="185"/>
      <c r="Q46" s="225"/>
      <c r="R46" s="182" t="str">
        <f ca="1">IF(ISERROR($V46),"",OFFSET('Smelter Look-up'!$C$4,$V46-4,0)&amp;"")</f>
        <v>Tin Technology &amp; Refining</v>
      </c>
      <c r="S46" s="181" t="str">
        <f t="shared" ca="1" si="6"/>
        <v>US</v>
      </c>
      <c r="T46" s="181" t="str">
        <f ca="1">IF(B46="","",IF(ISERROR(MATCH($J46,SorP!$B$1:$B$6279,0)),"",INDIRECT("'SorP'!$A$"&amp;MATCH($S46&amp;$J46,SorP!C:C,0))))</f>
        <v>US-PA</v>
      </c>
      <c r="U46" s="201"/>
      <c r="V46" s="226">
        <f ca="1">IF(C46="",NA(),IF(OR(C46="Smelter not listed",C46="Smelter not yet identified"),MATCH($B46&amp;$D46,'Smelter Look-up'!$J:$J,0),MATCH($B46&amp;$C46,'Smelter Look-up'!$J:$J,0)))</f>
        <v>530</v>
      </c>
      <c r="X46" s="227">
        <f t="shared" ca="1" si="7"/>
        <v>0</v>
      </c>
      <c r="AB46" s="228" t="str">
        <f t="shared" ca="1" si="8"/>
        <v>TinTin Technology &amp; Refining</v>
      </c>
    </row>
    <row r="47" spans="1:28" s="227" customFormat="1" ht="76.5">
      <c r="A47" s="181"/>
      <c r="B47" s="182"/>
      <c r="C47" s="186"/>
      <c r="D47" s="230"/>
      <c r="E47" s="182"/>
      <c r="F47" s="182"/>
      <c r="G47" s="182"/>
      <c r="H47" s="183"/>
      <c r="I47" s="184"/>
      <c r="J47" s="184"/>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7C9CF06-4C82-4623-B4FC-567CAA2ED9B1}"/>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Sheffield Platers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Jennifer McCown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jmccown@sheffieldplaters.com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(858)546-8484 Ext 224</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Mark Watkins</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mwatkins@sheffieldplaters.com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45093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Jennifer McCown</cp:lastModifiedBy>
  <cp:lastPrinted>2015-04-21T20:47:43Z</cp:lastPrinted>
  <dcterms:created xsi:type="dcterms:W3CDTF">2010-06-21T21:00:23Z</dcterms:created>
  <dcterms:modified xsi:type="dcterms:W3CDTF">2023-09-12T22:37:01Z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